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Budget Performance\2023 June\"/>
    </mc:Choice>
  </mc:AlternateContent>
  <bookViews>
    <workbookView xWindow="0" yWindow="0" windowWidth="23040" windowHeight="8496"/>
  </bookViews>
  <sheets>
    <sheet name="CENPELCO" sheetId="2" r:id="rId1"/>
    <sheet name="INEC" sheetId="3" r:id="rId2"/>
    <sheet name="ISECO" sheetId="4" r:id="rId3"/>
    <sheet name="LUELCO" sheetId="5" r:id="rId4"/>
    <sheet name="PANELCO I" sheetId="6" r:id="rId5"/>
    <sheet name="PANELCO III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Titles" localSheetId="0">CENPELCO!$1:$12</definedName>
    <definedName name="_xlnm.Print_Titles" localSheetId="1">INEC!$1:$12</definedName>
    <definedName name="_xlnm.Print_Titles" localSheetId="2">ISECO!$1:$12</definedName>
    <definedName name="_xlnm.Print_Titles" localSheetId="3">LUELCO!$1:$12</definedName>
    <definedName name="_xlnm.Print_Titles" localSheetId="4">'PANELCO I'!$1:$12</definedName>
    <definedName name="_xlnm.Print_Titles" localSheetId="5">'PANELCO III'!$1:$12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0" i="7" l="1"/>
  <c r="B97" i="7"/>
  <c r="B96" i="7"/>
  <c r="D96" i="7" s="1"/>
  <c r="E96" i="7" s="1"/>
  <c r="B95" i="7"/>
  <c r="B94" i="7"/>
  <c r="B93" i="7"/>
  <c r="D93" i="7" s="1"/>
  <c r="E93" i="7" s="1"/>
  <c r="B92" i="7"/>
  <c r="D92" i="7" s="1"/>
  <c r="E92" i="7" s="1"/>
  <c r="B91" i="7"/>
  <c r="B86" i="7"/>
  <c r="D86" i="7" s="1"/>
  <c r="E86" i="7" s="1"/>
  <c r="B85" i="7"/>
  <c r="D85" i="7" s="1"/>
  <c r="E85" i="7" s="1"/>
  <c r="B84" i="7"/>
  <c r="B81" i="7"/>
  <c r="D81" i="7" s="1"/>
  <c r="E81" i="7" s="1"/>
  <c r="B80" i="7"/>
  <c r="B79" i="7"/>
  <c r="D79" i="7" s="1"/>
  <c r="E79" i="7" s="1"/>
  <c r="B78" i="7"/>
  <c r="D78" i="7" s="1"/>
  <c r="E78" i="7" s="1"/>
  <c r="B77" i="7"/>
  <c r="D77" i="7" s="1"/>
  <c r="E77" i="7" s="1"/>
  <c r="B76" i="7"/>
  <c r="D76" i="7" s="1"/>
  <c r="E76" i="7" s="1"/>
  <c r="B75" i="7"/>
  <c r="B74" i="7"/>
  <c r="B73" i="7"/>
  <c r="D73" i="7" s="1"/>
  <c r="E73" i="7" s="1"/>
  <c r="B72" i="7"/>
  <c r="D72" i="7" s="1"/>
  <c r="E72" i="7" s="1"/>
  <c r="B71" i="7"/>
  <c r="B70" i="7"/>
  <c r="B67" i="7"/>
  <c r="B66" i="7"/>
  <c r="B65" i="7"/>
  <c r="D65" i="7" s="1"/>
  <c r="E65" i="7" s="1"/>
  <c r="B64" i="7"/>
  <c r="D64" i="7" s="1"/>
  <c r="E64" i="7" s="1"/>
  <c r="B63" i="7"/>
  <c r="B61" i="7"/>
  <c r="D61" i="7" s="1"/>
  <c r="E61" i="7" s="1"/>
  <c r="B60" i="7"/>
  <c r="B59" i="7"/>
  <c r="D59" i="7" s="1"/>
  <c r="E59" i="7" s="1"/>
  <c r="B58" i="7"/>
  <c r="D58" i="7" s="1"/>
  <c r="E58" i="7" s="1"/>
  <c r="B57" i="7"/>
  <c r="D57" i="7" s="1"/>
  <c r="E57" i="7" s="1"/>
  <c r="B56" i="7"/>
  <c r="D56" i="7" s="1"/>
  <c r="E56" i="7" s="1"/>
  <c r="B55" i="7"/>
  <c r="B54" i="7"/>
  <c r="B53" i="7"/>
  <c r="B52" i="7"/>
  <c r="B51" i="7"/>
  <c r="D51" i="7" s="1"/>
  <c r="E51" i="7" s="1"/>
  <c r="B50" i="7"/>
  <c r="D50" i="7" s="1"/>
  <c r="E50" i="7" s="1"/>
  <c r="B49" i="7"/>
  <c r="D49" i="7" s="1"/>
  <c r="E49" i="7" s="1"/>
  <c r="B48" i="7"/>
  <c r="B47" i="7"/>
  <c r="D47" i="7" s="1"/>
  <c r="E47" i="7" s="1"/>
  <c r="B46" i="7"/>
  <c r="B45" i="7"/>
  <c r="D45" i="7" s="1"/>
  <c r="E45" i="7" s="1"/>
  <c r="B42" i="7"/>
  <c r="B41" i="7"/>
  <c r="D41" i="7" s="1"/>
  <c r="E41" i="7" s="1"/>
  <c r="B40" i="7"/>
  <c r="B39" i="7"/>
  <c r="B38" i="7"/>
  <c r="B37" i="7"/>
  <c r="D37" i="7" s="1"/>
  <c r="E37" i="7" s="1"/>
  <c r="B36" i="7"/>
  <c r="D36" i="7" s="1"/>
  <c r="E36" i="7" s="1"/>
  <c r="B35" i="7"/>
  <c r="D35" i="7" s="1"/>
  <c r="E35" i="7" s="1"/>
  <c r="B34" i="7"/>
  <c r="B33" i="7"/>
  <c r="B32" i="7"/>
  <c r="D32" i="7" s="1"/>
  <c r="E32" i="7" s="1"/>
  <c r="B31" i="7"/>
  <c r="D31" i="7" s="1"/>
  <c r="E31" i="7" s="1"/>
  <c r="B30" i="7"/>
  <c r="B29" i="7"/>
  <c r="B28" i="7"/>
  <c r="B27" i="7"/>
  <c r="D27" i="7" s="1"/>
  <c r="E27" i="7" s="1"/>
  <c r="B26" i="7"/>
  <c r="D26" i="7" s="1"/>
  <c r="E26" i="7" s="1"/>
  <c r="B25" i="7"/>
  <c r="B24" i="7"/>
  <c r="D24" i="7" s="1"/>
  <c r="E24" i="7" s="1"/>
  <c r="B23" i="7"/>
  <c r="D23" i="7" s="1"/>
  <c r="E23" i="7" s="1"/>
  <c r="B22" i="7"/>
  <c r="B21" i="7"/>
  <c r="B20" i="7"/>
  <c r="B19" i="7"/>
  <c r="B18" i="7"/>
  <c r="D18" i="7" s="1"/>
  <c r="E18" i="7" s="1"/>
  <c r="B17" i="7"/>
  <c r="B16" i="7"/>
  <c r="B13" i="7"/>
  <c r="B9" i="7" s="1"/>
  <c r="B68" i="7" l="1"/>
  <c r="B98" i="7"/>
  <c r="D91" i="7"/>
  <c r="E91" i="7" s="1"/>
  <c r="D63" i="7"/>
  <c r="E63" i="7" s="1"/>
  <c r="D29" i="7"/>
  <c r="E29" i="7" s="1"/>
  <c r="D30" i="7"/>
  <c r="E30" i="7" s="1"/>
  <c r="D25" i="7"/>
  <c r="E25" i="7" s="1"/>
  <c r="D22" i="7"/>
  <c r="E22" i="7" s="1"/>
  <c r="D75" i="7"/>
  <c r="E75" i="7" s="1"/>
  <c r="D95" i="7"/>
  <c r="E95" i="7" s="1"/>
  <c r="D71" i="7"/>
  <c r="E71" i="7" s="1"/>
  <c r="D38" i="7"/>
  <c r="E38" i="7" s="1"/>
  <c r="D67" i="7"/>
  <c r="E67" i="7" s="1"/>
  <c r="B87" i="7"/>
  <c r="D40" i="7"/>
  <c r="E40" i="7" s="1"/>
  <c r="D52" i="7"/>
  <c r="E52" i="7" s="1"/>
  <c r="D87" i="7"/>
  <c r="E87" i="7" s="1"/>
  <c r="D84" i="7"/>
  <c r="E84" i="7" s="1"/>
  <c r="D97" i="7"/>
  <c r="E97" i="7" s="1"/>
  <c r="D55" i="7"/>
  <c r="E55" i="7" s="1"/>
  <c r="D28" i="7"/>
  <c r="E28" i="7" s="1"/>
  <c r="D17" i="7"/>
  <c r="E17" i="7" s="1"/>
  <c r="D74" i="7"/>
  <c r="E74" i="7" s="1"/>
  <c r="B82" i="7"/>
  <c r="D54" i="7"/>
  <c r="E54" i="7" s="1"/>
  <c r="D80" i="7"/>
  <c r="E80" i="7" s="1"/>
  <c r="D39" i="7"/>
  <c r="E39" i="7" s="1"/>
  <c r="D48" i="7"/>
  <c r="E48" i="7" s="1"/>
  <c r="D53" i="7"/>
  <c r="E53" i="7" s="1"/>
  <c r="D21" i="7"/>
  <c r="E21" i="7" s="1"/>
  <c r="D60" i="7"/>
  <c r="E60" i="7" s="1"/>
  <c r="B100" i="6"/>
  <c r="B97" i="6"/>
  <c r="D97" i="6" s="1"/>
  <c r="E97" i="6" s="1"/>
  <c r="B96" i="6"/>
  <c r="D96" i="6" s="1"/>
  <c r="E96" i="6" s="1"/>
  <c r="D95" i="6"/>
  <c r="E95" i="6" s="1"/>
  <c r="B95" i="6"/>
  <c r="B94" i="6"/>
  <c r="D94" i="6" s="1"/>
  <c r="E94" i="6" s="1"/>
  <c r="B93" i="6"/>
  <c r="D93" i="6" s="1"/>
  <c r="E93" i="6" s="1"/>
  <c r="B92" i="6"/>
  <c r="B91" i="6"/>
  <c r="B86" i="6"/>
  <c r="D86" i="6" s="1"/>
  <c r="E86" i="6" s="1"/>
  <c r="D85" i="6"/>
  <c r="E85" i="6" s="1"/>
  <c r="B85" i="6"/>
  <c r="B84" i="6"/>
  <c r="B81" i="6"/>
  <c r="D81" i="6" s="1"/>
  <c r="E81" i="6" s="1"/>
  <c r="B80" i="6"/>
  <c r="D80" i="6" s="1"/>
  <c r="E80" i="6" s="1"/>
  <c r="B79" i="6"/>
  <c r="D79" i="6" s="1"/>
  <c r="E79" i="6" s="1"/>
  <c r="B78" i="6"/>
  <c r="D78" i="6" s="1"/>
  <c r="E78" i="6" s="1"/>
  <c r="B77" i="6"/>
  <c r="D77" i="6" s="1"/>
  <c r="E77" i="6" s="1"/>
  <c r="D76" i="6"/>
  <c r="E76" i="6" s="1"/>
  <c r="B76" i="6"/>
  <c r="B75" i="6"/>
  <c r="D75" i="6" s="1"/>
  <c r="E75" i="6" s="1"/>
  <c r="B74" i="6"/>
  <c r="D74" i="6" s="1"/>
  <c r="E74" i="6" s="1"/>
  <c r="B73" i="6"/>
  <c r="D73" i="6" s="1"/>
  <c r="E73" i="6" s="1"/>
  <c r="B72" i="6"/>
  <c r="D72" i="6" s="1"/>
  <c r="E72" i="6" s="1"/>
  <c r="B71" i="6"/>
  <c r="B70" i="6"/>
  <c r="B82" i="6" s="1"/>
  <c r="D67" i="6"/>
  <c r="E67" i="6" s="1"/>
  <c r="B67" i="6"/>
  <c r="B66" i="6"/>
  <c r="D66" i="6" s="1"/>
  <c r="E66" i="6" s="1"/>
  <c r="B65" i="6"/>
  <c r="D65" i="6" s="1"/>
  <c r="E65" i="6" s="1"/>
  <c r="B64" i="6"/>
  <c r="D64" i="6" s="1"/>
  <c r="E64" i="6" s="1"/>
  <c r="B63" i="6"/>
  <c r="B68" i="6" s="1"/>
  <c r="B61" i="6"/>
  <c r="D61" i="6" s="1"/>
  <c r="E61" i="6" s="1"/>
  <c r="B60" i="6"/>
  <c r="D60" i="6" s="1"/>
  <c r="E60" i="6" s="1"/>
  <c r="B59" i="6"/>
  <c r="D59" i="6" s="1"/>
  <c r="E59" i="6" s="1"/>
  <c r="B58" i="6"/>
  <c r="B57" i="6"/>
  <c r="D57" i="6" s="1"/>
  <c r="E57" i="6" s="1"/>
  <c r="B56" i="6"/>
  <c r="D56" i="6" s="1"/>
  <c r="E56" i="6" s="1"/>
  <c r="B55" i="6"/>
  <c r="D55" i="6" s="1"/>
  <c r="E55" i="6" s="1"/>
  <c r="B54" i="6"/>
  <c r="D54" i="6" s="1"/>
  <c r="E54" i="6" s="1"/>
  <c r="B53" i="6"/>
  <c r="D53" i="6" s="1"/>
  <c r="E53" i="6" s="1"/>
  <c r="B52" i="6"/>
  <c r="D52" i="6" s="1"/>
  <c r="E52" i="6" s="1"/>
  <c r="B51" i="6"/>
  <c r="B50" i="6"/>
  <c r="D50" i="6" s="1"/>
  <c r="E50" i="6" s="1"/>
  <c r="B49" i="6"/>
  <c r="D49" i="6" s="1"/>
  <c r="E49" i="6" s="1"/>
  <c r="D48" i="6"/>
  <c r="E48" i="6" s="1"/>
  <c r="B48" i="6"/>
  <c r="B47" i="6"/>
  <c r="D47" i="6" s="1"/>
  <c r="E47" i="6" s="1"/>
  <c r="B46" i="6"/>
  <c r="B45" i="6"/>
  <c r="B42" i="6"/>
  <c r="B41" i="6"/>
  <c r="D41" i="6" s="1"/>
  <c r="E41" i="6" s="1"/>
  <c r="B40" i="6"/>
  <c r="D40" i="6" s="1"/>
  <c r="E40" i="6" s="1"/>
  <c r="B39" i="6"/>
  <c r="D39" i="6" s="1"/>
  <c r="E39" i="6" s="1"/>
  <c r="D38" i="6"/>
  <c r="E38" i="6" s="1"/>
  <c r="B38" i="6"/>
  <c r="B37" i="6"/>
  <c r="D37" i="6" s="1"/>
  <c r="E37" i="6" s="1"/>
  <c r="B36" i="6"/>
  <c r="D36" i="6" s="1"/>
  <c r="E36" i="6" s="1"/>
  <c r="B35" i="6"/>
  <c r="D35" i="6" s="1"/>
  <c r="E35" i="6" s="1"/>
  <c r="B34" i="6"/>
  <c r="D34" i="6" s="1"/>
  <c r="E34" i="6" s="1"/>
  <c r="B33" i="6"/>
  <c r="D32" i="6"/>
  <c r="E32" i="6" s="1"/>
  <c r="B32" i="6"/>
  <c r="B31" i="6"/>
  <c r="D31" i="6" s="1"/>
  <c r="E31" i="6" s="1"/>
  <c r="B30" i="6"/>
  <c r="B29" i="6"/>
  <c r="B28" i="6"/>
  <c r="D28" i="6" s="1"/>
  <c r="E28" i="6" s="1"/>
  <c r="B27" i="6"/>
  <c r="D27" i="6" s="1"/>
  <c r="E27" i="6" s="1"/>
  <c r="B26" i="6"/>
  <c r="D26" i="6" s="1"/>
  <c r="E26" i="6" s="1"/>
  <c r="D25" i="6"/>
  <c r="E25" i="6" s="1"/>
  <c r="B25" i="6"/>
  <c r="B24" i="6"/>
  <c r="D24" i="6" s="1"/>
  <c r="E24" i="6" s="1"/>
  <c r="B23" i="6"/>
  <c r="D23" i="6" s="1"/>
  <c r="E23" i="6" s="1"/>
  <c r="B22" i="6"/>
  <c r="D22" i="6" s="1"/>
  <c r="E22" i="6" s="1"/>
  <c r="B21" i="6"/>
  <c r="D21" i="6" s="1"/>
  <c r="E21" i="6" s="1"/>
  <c r="B20" i="6"/>
  <c r="B19" i="6"/>
  <c r="D18" i="6"/>
  <c r="E18" i="6" s="1"/>
  <c r="B18" i="6"/>
  <c r="B17" i="6"/>
  <c r="B16" i="6"/>
  <c r="B13" i="6"/>
  <c r="B9" i="6" s="1"/>
  <c r="B98" i="6" l="1"/>
  <c r="B87" i="6"/>
  <c r="D92" i="6"/>
  <c r="E92" i="6" s="1"/>
  <c r="B88" i="6"/>
  <c r="B99" i="6" s="1"/>
  <c r="B101" i="6" s="1"/>
  <c r="B88" i="7"/>
  <c r="B99" i="7" s="1"/>
  <c r="B101" i="7" s="1"/>
  <c r="D45" i="6"/>
  <c r="E45" i="6" s="1"/>
  <c r="D20" i="6"/>
  <c r="E20" i="6" s="1"/>
  <c r="D19" i="6"/>
  <c r="E19" i="6" s="1"/>
  <c r="D46" i="6"/>
  <c r="E46" i="6" s="1"/>
  <c r="D68" i="6"/>
  <c r="E68" i="6" s="1"/>
  <c r="D63" i="6"/>
  <c r="E63" i="6" s="1"/>
  <c r="D71" i="6"/>
  <c r="E71" i="6" s="1"/>
  <c r="D17" i="6"/>
  <c r="E17" i="6" s="1"/>
  <c r="D29" i="6"/>
  <c r="E29" i="6" s="1"/>
  <c r="D30" i="6"/>
  <c r="E30" i="6" s="1"/>
  <c r="D51" i="6"/>
  <c r="E51" i="6" s="1"/>
  <c r="D58" i="6"/>
  <c r="E58" i="6" s="1"/>
  <c r="D33" i="6"/>
  <c r="E33" i="6" s="1"/>
  <c r="D33" i="7"/>
  <c r="E33" i="7" s="1"/>
  <c r="D34" i="7"/>
  <c r="E34" i="7" s="1"/>
  <c r="D94" i="7"/>
  <c r="E94" i="7" s="1"/>
  <c r="D98" i="7"/>
  <c r="E98" i="7" s="1"/>
  <c r="D66" i="7"/>
  <c r="E66" i="7" s="1"/>
  <c r="D68" i="7"/>
  <c r="E68" i="7" s="1"/>
  <c r="D20" i="7"/>
  <c r="E20" i="7" s="1"/>
  <c r="B100" i="5"/>
  <c r="B97" i="5"/>
  <c r="D97" i="5" s="1"/>
  <c r="E97" i="5" s="1"/>
  <c r="D96" i="5"/>
  <c r="E96" i="5" s="1"/>
  <c r="B96" i="5"/>
  <c r="B95" i="5"/>
  <c r="D95" i="5" s="1"/>
  <c r="E95" i="5" s="1"/>
  <c r="B94" i="5"/>
  <c r="D94" i="5" s="1"/>
  <c r="E94" i="5" s="1"/>
  <c r="B93" i="5"/>
  <c r="D93" i="5" s="1"/>
  <c r="E93" i="5" s="1"/>
  <c r="B92" i="5"/>
  <c r="B91" i="5"/>
  <c r="B86" i="5"/>
  <c r="D86" i="5" s="1"/>
  <c r="E86" i="5" s="1"/>
  <c r="D85" i="5"/>
  <c r="E85" i="5" s="1"/>
  <c r="B85" i="5"/>
  <c r="B84" i="5"/>
  <c r="B81" i="5"/>
  <c r="D81" i="5" s="1"/>
  <c r="E81" i="5" s="1"/>
  <c r="B80" i="5"/>
  <c r="D80" i="5" s="1"/>
  <c r="E80" i="5" s="1"/>
  <c r="B79" i="5"/>
  <c r="D79" i="5" s="1"/>
  <c r="E79" i="5" s="1"/>
  <c r="B78" i="5"/>
  <c r="D78" i="5" s="1"/>
  <c r="E78" i="5" s="1"/>
  <c r="D77" i="5"/>
  <c r="E77" i="5" s="1"/>
  <c r="B77" i="5"/>
  <c r="B76" i="5"/>
  <c r="D76" i="5" s="1"/>
  <c r="E76" i="5" s="1"/>
  <c r="B75" i="5"/>
  <c r="D75" i="5" s="1"/>
  <c r="E75" i="5" s="1"/>
  <c r="B74" i="5"/>
  <c r="D74" i="5" s="1"/>
  <c r="E74" i="5" s="1"/>
  <c r="B73" i="5"/>
  <c r="D73" i="5" s="1"/>
  <c r="E73" i="5" s="1"/>
  <c r="B72" i="5"/>
  <c r="D72" i="5" s="1"/>
  <c r="E72" i="5" s="1"/>
  <c r="B71" i="5"/>
  <c r="B70" i="5"/>
  <c r="B67" i="5"/>
  <c r="D67" i="5" s="1"/>
  <c r="E67" i="5" s="1"/>
  <c r="B66" i="5"/>
  <c r="D66" i="5" s="1"/>
  <c r="E66" i="5" s="1"/>
  <c r="B65" i="5"/>
  <c r="D65" i="5" s="1"/>
  <c r="E65" i="5" s="1"/>
  <c r="B64" i="5"/>
  <c r="D64" i="5" s="1"/>
  <c r="E64" i="5" s="1"/>
  <c r="B63" i="5"/>
  <c r="B68" i="5" s="1"/>
  <c r="B61" i="5"/>
  <c r="D61" i="5" s="1"/>
  <c r="E61" i="5" s="1"/>
  <c r="D60" i="5"/>
  <c r="E60" i="5" s="1"/>
  <c r="B60" i="5"/>
  <c r="B59" i="5"/>
  <c r="D59" i="5" s="1"/>
  <c r="E59" i="5" s="1"/>
  <c r="B58" i="5"/>
  <c r="D58" i="5" s="1"/>
  <c r="E58" i="5" s="1"/>
  <c r="B57" i="5"/>
  <c r="D57" i="5" s="1"/>
  <c r="E57" i="5" s="1"/>
  <c r="B56" i="5"/>
  <c r="D56" i="5" s="1"/>
  <c r="E56" i="5" s="1"/>
  <c r="B55" i="5"/>
  <c r="D55" i="5" s="1"/>
  <c r="E55" i="5" s="1"/>
  <c r="B54" i="5"/>
  <c r="D54" i="5" s="1"/>
  <c r="E54" i="5" s="1"/>
  <c r="B53" i="5"/>
  <c r="D53" i="5" s="1"/>
  <c r="E53" i="5" s="1"/>
  <c r="B52" i="5"/>
  <c r="D52" i="5" s="1"/>
  <c r="E52" i="5" s="1"/>
  <c r="B51" i="5"/>
  <c r="D51" i="5" s="1"/>
  <c r="E51" i="5" s="1"/>
  <c r="B50" i="5"/>
  <c r="B49" i="5"/>
  <c r="D49" i="5" s="1"/>
  <c r="E49" i="5" s="1"/>
  <c r="B48" i="5"/>
  <c r="D48" i="5" s="1"/>
  <c r="E48" i="5" s="1"/>
  <c r="B47" i="5"/>
  <c r="B46" i="5"/>
  <c r="B45" i="5"/>
  <c r="B42" i="5"/>
  <c r="B41" i="5"/>
  <c r="D41" i="5" s="1"/>
  <c r="E41" i="5" s="1"/>
  <c r="D40" i="5"/>
  <c r="E40" i="5" s="1"/>
  <c r="B40" i="5"/>
  <c r="B39" i="5"/>
  <c r="D39" i="5" s="1"/>
  <c r="E39" i="5" s="1"/>
  <c r="B38" i="5"/>
  <c r="D38" i="5" s="1"/>
  <c r="E38" i="5" s="1"/>
  <c r="B37" i="5"/>
  <c r="D37" i="5" s="1"/>
  <c r="E37" i="5" s="1"/>
  <c r="B36" i="5"/>
  <c r="D36" i="5" s="1"/>
  <c r="E36" i="5" s="1"/>
  <c r="B35" i="5"/>
  <c r="D35" i="5" s="1"/>
  <c r="E35" i="5" s="1"/>
  <c r="B34" i="5"/>
  <c r="B33" i="5"/>
  <c r="B32" i="5"/>
  <c r="D32" i="5" s="1"/>
  <c r="E32" i="5" s="1"/>
  <c r="B31" i="5"/>
  <c r="D31" i="5" s="1"/>
  <c r="E31" i="5" s="1"/>
  <c r="B30" i="5"/>
  <c r="B29" i="5"/>
  <c r="B28" i="5"/>
  <c r="D28" i="5" s="1"/>
  <c r="E28" i="5" s="1"/>
  <c r="B27" i="5"/>
  <c r="D27" i="5" s="1"/>
  <c r="E27" i="5" s="1"/>
  <c r="D26" i="5"/>
  <c r="E26" i="5" s="1"/>
  <c r="B26" i="5"/>
  <c r="B25" i="5"/>
  <c r="D25" i="5" s="1"/>
  <c r="E25" i="5" s="1"/>
  <c r="B24" i="5"/>
  <c r="D24" i="5" s="1"/>
  <c r="E24" i="5" s="1"/>
  <c r="B23" i="5"/>
  <c r="D23" i="5" s="1"/>
  <c r="E23" i="5" s="1"/>
  <c r="B22" i="5"/>
  <c r="D22" i="5" s="1"/>
  <c r="E22" i="5" s="1"/>
  <c r="B21" i="5"/>
  <c r="D21" i="5" s="1"/>
  <c r="E21" i="5" s="1"/>
  <c r="B20" i="5"/>
  <c r="B19" i="5"/>
  <c r="B18" i="5"/>
  <c r="D18" i="5" s="1"/>
  <c r="E18" i="5" s="1"/>
  <c r="B17" i="5"/>
  <c r="B16" i="5"/>
  <c r="B13" i="5"/>
  <c r="B9" i="5"/>
  <c r="B87" i="5" l="1"/>
  <c r="B98" i="5"/>
  <c r="B82" i="5"/>
  <c r="D84" i="5"/>
  <c r="E84" i="5" s="1"/>
  <c r="D87" i="5"/>
  <c r="E87" i="5" s="1"/>
  <c r="B88" i="5"/>
  <c r="B99" i="5" s="1"/>
  <c r="B101" i="5" s="1"/>
  <c r="D50" i="5"/>
  <c r="E50" i="5" s="1"/>
  <c r="D17" i="5"/>
  <c r="E17" i="5" s="1"/>
  <c r="D29" i="5"/>
  <c r="E29" i="5" s="1"/>
  <c r="D30" i="5"/>
  <c r="E30" i="5" s="1"/>
  <c r="D46" i="5"/>
  <c r="E46" i="5" s="1"/>
  <c r="D34" i="5"/>
  <c r="E34" i="5" s="1"/>
  <c r="D33" i="5"/>
  <c r="E33" i="5" s="1"/>
  <c r="D71" i="5"/>
  <c r="E71" i="5" s="1"/>
  <c r="D19" i="5"/>
  <c r="E19" i="5" s="1"/>
  <c r="D19" i="7"/>
  <c r="E19" i="7" s="1"/>
  <c r="D20" i="5"/>
  <c r="E20" i="5" s="1"/>
  <c r="D98" i="6"/>
  <c r="E98" i="6" s="1"/>
  <c r="D91" i="6"/>
  <c r="E91" i="6" s="1"/>
  <c r="D84" i="6"/>
  <c r="E84" i="6" s="1"/>
  <c r="D87" i="6"/>
  <c r="E87" i="6" s="1"/>
  <c r="D82" i="7"/>
  <c r="E82" i="7" s="1"/>
  <c r="D70" i="7"/>
  <c r="E70" i="7" s="1"/>
  <c r="D92" i="5"/>
  <c r="E92" i="5" s="1"/>
  <c r="D47" i="5"/>
  <c r="E47" i="5" s="1"/>
  <c r="D82" i="6"/>
  <c r="E82" i="6" s="1"/>
  <c r="D70" i="6"/>
  <c r="E70" i="6" s="1"/>
  <c r="D88" i="7"/>
  <c r="E88" i="7" s="1"/>
  <c r="D46" i="7"/>
  <c r="E46" i="7" s="1"/>
  <c r="B100" i="4"/>
  <c r="B97" i="4"/>
  <c r="D97" i="4" s="1"/>
  <c r="E97" i="4" s="1"/>
  <c r="B96" i="4"/>
  <c r="D96" i="4" s="1"/>
  <c r="E96" i="4" s="1"/>
  <c r="B95" i="4"/>
  <c r="D95" i="4" s="1"/>
  <c r="E95" i="4" s="1"/>
  <c r="B94" i="4"/>
  <c r="D94" i="4" s="1"/>
  <c r="E94" i="4" s="1"/>
  <c r="B93" i="4"/>
  <c r="D93" i="4" s="1"/>
  <c r="E93" i="4" s="1"/>
  <c r="B92" i="4"/>
  <c r="B91" i="4"/>
  <c r="D91" i="4" s="1"/>
  <c r="E91" i="4" s="1"/>
  <c r="B86" i="4"/>
  <c r="D86" i="4" s="1"/>
  <c r="E86" i="4" s="1"/>
  <c r="B85" i="4"/>
  <c r="D85" i="4" s="1"/>
  <c r="E85" i="4" s="1"/>
  <c r="B84" i="4"/>
  <c r="B87" i="4" s="1"/>
  <c r="B81" i="4"/>
  <c r="D81" i="4" s="1"/>
  <c r="E81" i="4" s="1"/>
  <c r="B80" i="4"/>
  <c r="D80" i="4" s="1"/>
  <c r="E80" i="4" s="1"/>
  <c r="B79" i="4"/>
  <c r="D79" i="4" s="1"/>
  <c r="E79" i="4" s="1"/>
  <c r="B78" i="4"/>
  <c r="D78" i="4" s="1"/>
  <c r="E78" i="4" s="1"/>
  <c r="B77" i="4"/>
  <c r="D77" i="4" s="1"/>
  <c r="E77" i="4" s="1"/>
  <c r="B76" i="4"/>
  <c r="D76" i="4" s="1"/>
  <c r="E76" i="4" s="1"/>
  <c r="B75" i="4"/>
  <c r="D75" i="4" s="1"/>
  <c r="E75" i="4" s="1"/>
  <c r="B74" i="4"/>
  <c r="D74" i="4" s="1"/>
  <c r="E74" i="4" s="1"/>
  <c r="B73" i="4"/>
  <c r="D73" i="4" s="1"/>
  <c r="E73" i="4" s="1"/>
  <c r="B72" i="4"/>
  <c r="D72" i="4" s="1"/>
  <c r="E72" i="4" s="1"/>
  <c r="B71" i="4"/>
  <c r="B70" i="4"/>
  <c r="B67" i="4"/>
  <c r="D67" i="4" s="1"/>
  <c r="E67" i="4" s="1"/>
  <c r="B66" i="4"/>
  <c r="D66" i="4" s="1"/>
  <c r="E66" i="4" s="1"/>
  <c r="B65" i="4"/>
  <c r="D65" i="4" s="1"/>
  <c r="E65" i="4" s="1"/>
  <c r="B64" i="4"/>
  <c r="D64" i="4" s="1"/>
  <c r="E64" i="4" s="1"/>
  <c r="B63" i="4"/>
  <c r="B61" i="4"/>
  <c r="D61" i="4" s="1"/>
  <c r="E61" i="4" s="1"/>
  <c r="B60" i="4"/>
  <c r="D60" i="4" s="1"/>
  <c r="E60" i="4" s="1"/>
  <c r="B59" i="4"/>
  <c r="B58" i="4"/>
  <c r="D58" i="4" s="1"/>
  <c r="E58" i="4" s="1"/>
  <c r="B57" i="4"/>
  <c r="D57" i="4" s="1"/>
  <c r="E57" i="4" s="1"/>
  <c r="B56" i="4"/>
  <c r="D56" i="4" s="1"/>
  <c r="E56" i="4" s="1"/>
  <c r="B55" i="4"/>
  <c r="D55" i="4" s="1"/>
  <c r="E55" i="4" s="1"/>
  <c r="B54" i="4"/>
  <c r="B53" i="4"/>
  <c r="D53" i="4" s="1"/>
  <c r="E53" i="4" s="1"/>
  <c r="B52" i="4"/>
  <c r="D52" i="4" s="1"/>
  <c r="E52" i="4" s="1"/>
  <c r="B51" i="4"/>
  <c r="D51" i="4" s="1"/>
  <c r="E51" i="4" s="1"/>
  <c r="B50" i="4"/>
  <c r="D50" i="4" s="1"/>
  <c r="E50" i="4" s="1"/>
  <c r="B49" i="4"/>
  <c r="B48" i="4"/>
  <c r="D48" i="4" s="1"/>
  <c r="E48" i="4" s="1"/>
  <c r="B47" i="4"/>
  <c r="D47" i="4" s="1"/>
  <c r="E47" i="4" s="1"/>
  <c r="B46" i="4"/>
  <c r="B45" i="4"/>
  <c r="B42" i="4"/>
  <c r="B41" i="4"/>
  <c r="D41" i="4" s="1"/>
  <c r="E41" i="4" s="1"/>
  <c r="B40" i="4"/>
  <c r="D40" i="4" s="1"/>
  <c r="E40" i="4" s="1"/>
  <c r="B39" i="4"/>
  <c r="D39" i="4" s="1"/>
  <c r="E39" i="4" s="1"/>
  <c r="B38" i="4"/>
  <c r="D38" i="4" s="1"/>
  <c r="E38" i="4" s="1"/>
  <c r="B37" i="4"/>
  <c r="D37" i="4" s="1"/>
  <c r="E37" i="4" s="1"/>
  <c r="B36" i="4"/>
  <c r="D36" i="4" s="1"/>
  <c r="E36" i="4" s="1"/>
  <c r="B35" i="4"/>
  <c r="D35" i="4" s="1"/>
  <c r="E35" i="4" s="1"/>
  <c r="B34" i="4"/>
  <c r="B33" i="4"/>
  <c r="B32" i="4"/>
  <c r="D32" i="4" s="1"/>
  <c r="E32" i="4" s="1"/>
  <c r="B31" i="4"/>
  <c r="D31" i="4" s="1"/>
  <c r="E31" i="4" s="1"/>
  <c r="B30" i="4"/>
  <c r="B29" i="4"/>
  <c r="D29" i="4" s="1"/>
  <c r="E29" i="4" s="1"/>
  <c r="B28" i="4"/>
  <c r="D28" i="4" s="1"/>
  <c r="E28" i="4" s="1"/>
  <c r="B27" i="4"/>
  <c r="D27" i="4" s="1"/>
  <c r="E27" i="4" s="1"/>
  <c r="B26" i="4"/>
  <c r="D26" i="4" s="1"/>
  <c r="E26" i="4" s="1"/>
  <c r="B25" i="4"/>
  <c r="D25" i="4" s="1"/>
  <c r="E25" i="4" s="1"/>
  <c r="B24" i="4"/>
  <c r="D24" i="4" s="1"/>
  <c r="E24" i="4" s="1"/>
  <c r="B23" i="4"/>
  <c r="D23" i="4" s="1"/>
  <c r="E23" i="4" s="1"/>
  <c r="B22" i="4"/>
  <c r="D22" i="4" s="1"/>
  <c r="E22" i="4" s="1"/>
  <c r="B21" i="4"/>
  <c r="D21" i="4" s="1"/>
  <c r="E21" i="4" s="1"/>
  <c r="B20" i="4"/>
  <c r="B19" i="4"/>
  <c r="B18" i="4"/>
  <c r="D18" i="4" s="1"/>
  <c r="E18" i="4" s="1"/>
  <c r="B17" i="4"/>
  <c r="B16" i="4"/>
  <c r="B13" i="4"/>
  <c r="B9" i="4" s="1"/>
  <c r="B82" i="4" l="1"/>
  <c r="B98" i="4"/>
  <c r="D92" i="4"/>
  <c r="E92" i="4" s="1"/>
  <c r="B68" i="4"/>
  <c r="B88" i="4" s="1"/>
  <c r="B99" i="4" s="1"/>
  <c r="B101" i="4" s="1"/>
  <c r="D34" i="4"/>
  <c r="E34" i="4" s="1"/>
  <c r="D33" i="4"/>
  <c r="E33" i="4" s="1"/>
  <c r="D87" i="4"/>
  <c r="E87" i="4" s="1"/>
  <c r="D46" i="4"/>
  <c r="E46" i="4" s="1"/>
  <c r="D49" i="4"/>
  <c r="E49" i="4" s="1"/>
  <c r="D68" i="4"/>
  <c r="E68" i="4" s="1"/>
  <c r="D17" i="4"/>
  <c r="E17" i="4" s="1"/>
  <c r="D19" i="4"/>
  <c r="E19" i="4" s="1"/>
  <c r="D20" i="4"/>
  <c r="E20" i="4" s="1"/>
  <c r="D54" i="4"/>
  <c r="E54" i="4" s="1"/>
  <c r="D59" i="4"/>
  <c r="E59" i="4" s="1"/>
  <c r="D45" i="5"/>
  <c r="E45" i="5" s="1"/>
  <c r="D16" i="6"/>
  <c r="E16" i="6" s="1"/>
  <c r="D98" i="4"/>
  <c r="E98" i="4" s="1"/>
  <c r="D45" i="4"/>
  <c r="E45" i="4" s="1"/>
  <c r="D71" i="4"/>
  <c r="E71" i="4" s="1"/>
  <c r="D84" i="4"/>
  <c r="E84" i="4" s="1"/>
  <c r="D30" i="4"/>
  <c r="E30" i="4" s="1"/>
  <c r="D91" i="5"/>
  <c r="E91" i="5" s="1"/>
  <c r="D98" i="5"/>
  <c r="E98" i="5" s="1"/>
  <c r="D82" i="5"/>
  <c r="E82" i="5" s="1"/>
  <c r="D70" i="5"/>
  <c r="E70" i="5" s="1"/>
  <c r="D68" i="5"/>
  <c r="E68" i="5" s="1"/>
  <c r="D63" i="5"/>
  <c r="E63" i="5" s="1"/>
  <c r="D16" i="7"/>
  <c r="E16" i="7" s="1"/>
  <c r="D16" i="5"/>
  <c r="E16" i="5" s="1"/>
  <c r="D63" i="4"/>
  <c r="E63" i="4" s="1"/>
  <c r="D88" i="6"/>
  <c r="E88" i="6" s="1"/>
  <c r="B100" i="3"/>
  <c r="B97" i="3"/>
  <c r="D97" i="3" s="1"/>
  <c r="E97" i="3" s="1"/>
  <c r="D96" i="3"/>
  <c r="E96" i="3" s="1"/>
  <c r="B96" i="3"/>
  <c r="B95" i="3"/>
  <c r="D95" i="3" s="1"/>
  <c r="E95" i="3" s="1"/>
  <c r="B94" i="3"/>
  <c r="D94" i="3" s="1"/>
  <c r="E94" i="3" s="1"/>
  <c r="B93" i="3"/>
  <c r="B92" i="3"/>
  <c r="B91" i="3"/>
  <c r="B87" i="3"/>
  <c r="D86" i="3"/>
  <c r="E86" i="3" s="1"/>
  <c r="B86" i="3"/>
  <c r="B85" i="3"/>
  <c r="B84" i="3"/>
  <c r="B81" i="3"/>
  <c r="D81" i="3" s="1"/>
  <c r="E81" i="3" s="1"/>
  <c r="B80" i="3"/>
  <c r="B79" i="3"/>
  <c r="D79" i="3" s="1"/>
  <c r="E79" i="3" s="1"/>
  <c r="B78" i="3"/>
  <c r="D78" i="3" s="1"/>
  <c r="E78" i="3" s="1"/>
  <c r="D77" i="3"/>
  <c r="E77" i="3"/>
  <c r="B77" i="3"/>
  <c r="B76" i="3"/>
  <c r="D76" i="3" s="1"/>
  <c r="E76" i="3" s="1"/>
  <c r="B75" i="3"/>
  <c r="D75" i="3" s="1"/>
  <c r="E75" i="3" s="1"/>
  <c r="B74" i="3"/>
  <c r="B73" i="3"/>
  <c r="D73" i="3" s="1"/>
  <c r="E73" i="3" s="1"/>
  <c r="B72" i="3"/>
  <c r="D72" i="3" s="1"/>
  <c r="E72" i="3" s="1"/>
  <c r="D71" i="3"/>
  <c r="E71" i="3"/>
  <c r="B71" i="3"/>
  <c r="B70" i="3"/>
  <c r="B67" i="3"/>
  <c r="D67" i="3" s="1"/>
  <c r="E67" i="3" s="1"/>
  <c r="B66" i="3"/>
  <c r="D66" i="3" s="1"/>
  <c r="E66" i="3" s="1"/>
  <c r="B65" i="3"/>
  <c r="D65" i="3" s="1"/>
  <c r="E65" i="3" s="1"/>
  <c r="B64" i="3"/>
  <c r="B63" i="3"/>
  <c r="B68" i="3" s="1"/>
  <c r="B61" i="3"/>
  <c r="D61" i="3" s="1"/>
  <c r="E61" i="3" s="1"/>
  <c r="B60" i="3"/>
  <c r="B59" i="3"/>
  <c r="B58" i="3"/>
  <c r="D58" i="3" s="1"/>
  <c r="E58" i="3" s="1"/>
  <c r="B57" i="3"/>
  <c r="B56" i="3"/>
  <c r="D56" i="3" s="1"/>
  <c r="E56" i="3" s="1"/>
  <c r="B55" i="3"/>
  <c r="D55" i="3" s="1"/>
  <c r="E55" i="3" s="1"/>
  <c r="B54" i="3"/>
  <c r="D54" i="3" s="1"/>
  <c r="E54" i="3" s="1"/>
  <c r="B53" i="3"/>
  <c r="B52" i="3"/>
  <c r="D52" i="3" s="1"/>
  <c r="E52" i="3" s="1"/>
  <c r="B51" i="3"/>
  <c r="D51" i="3" s="1"/>
  <c r="E51" i="3" s="1"/>
  <c r="B50" i="3"/>
  <c r="D50" i="3" s="1"/>
  <c r="E50" i="3" s="1"/>
  <c r="B49" i="3"/>
  <c r="D49" i="3" s="1"/>
  <c r="E49" i="3" s="1"/>
  <c r="B48" i="3"/>
  <c r="D48" i="3" s="1"/>
  <c r="E48" i="3" s="1"/>
  <c r="B47" i="3"/>
  <c r="B46" i="3"/>
  <c r="B45" i="3"/>
  <c r="B42" i="3"/>
  <c r="B41" i="3"/>
  <c r="D41" i="3" s="1"/>
  <c r="E41" i="3" s="1"/>
  <c r="B40" i="3"/>
  <c r="D40" i="3" s="1"/>
  <c r="E40" i="3" s="1"/>
  <c r="B39" i="3"/>
  <c r="D39" i="3" s="1"/>
  <c r="E39" i="3" s="1"/>
  <c r="B38" i="3"/>
  <c r="B37" i="3"/>
  <c r="D37" i="3" s="1"/>
  <c r="E37" i="3" s="1"/>
  <c r="B36" i="3"/>
  <c r="D36" i="3" s="1"/>
  <c r="E36" i="3" s="1"/>
  <c r="B35" i="3"/>
  <c r="D35" i="3" s="1"/>
  <c r="E35" i="3" s="1"/>
  <c r="B34" i="3"/>
  <c r="B33" i="3"/>
  <c r="B32" i="3"/>
  <c r="B31" i="3"/>
  <c r="D31" i="3" s="1"/>
  <c r="E31" i="3" s="1"/>
  <c r="B30" i="3"/>
  <c r="B29" i="3"/>
  <c r="B28" i="3"/>
  <c r="D28" i="3" s="1"/>
  <c r="E28" i="3" s="1"/>
  <c r="B27" i="3"/>
  <c r="D27" i="3" s="1"/>
  <c r="E27" i="3" s="1"/>
  <c r="B26" i="3"/>
  <c r="B25" i="3"/>
  <c r="B24" i="3"/>
  <c r="D24" i="3" s="1"/>
  <c r="E24" i="3" s="1"/>
  <c r="B23" i="3"/>
  <c r="D23" i="3" s="1"/>
  <c r="E23" i="3" s="1"/>
  <c r="B22" i="3"/>
  <c r="D22" i="3" s="1"/>
  <c r="E22" i="3" s="1"/>
  <c r="B21" i="3"/>
  <c r="D21" i="3" s="1"/>
  <c r="E21" i="3" s="1"/>
  <c r="B20" i="3"/>
  <c r="B19" i="3"/>
  <c r="B18" i="3"/>
  <c r="D18" i="3" s="1"/>
  <c r="E18" i="3" s="1"/>
  <c r="B17" i="3"/>
  <c r="B16" i="3"/>
  <c r="B13" i="3"/>
  <c r="B9" i="3"/>
  <c r="B98" i="3" l="1"/>
  <c r="D92" i="3"/>
  <c r="E92" i="3" s="1"/>
  <c r="D33" i="3"/>
  <c r="E33" i="3" s="1"/>
  <c r="D34" i="3"/>
  <c r="E34" i="3" s="1"/>
  <c r="D29" i="3"/>
  <c r="E29" i="3" s="1"/>
  <c r="D17" i="3"/>
  <c r="E17" i="3" s="1"/>
  <c r="D16" i="4"/>
  <c r="E16" i="4" s="1"/>
  <c r="D30" i="3"/>
  <c r="E30" i="3" s="1"/>
  <c r="D19" i="3"/>
  <c r="E19" i="3" s="1"/>
  <c r="D20" i="3"/>
  <c r="E20" i="3" s="1"/>
  <c r="D57" i="3"/>
  <c r="E57" i="3" s="1"/>
  <c r="B82" i="3"/>
  <c r="B88" i="3" s="1"/>
  <c r="B99" i="3" s="1"/>
  <c r="B101" i="3" s="1"/>
  <c r="D32" i="3"/>
  <c r="E32" i="3" s="1"/>
  <c r="D59" i="3"/>
  <c r="E59" i="3" s="1"/>
  <c r="D74" i="3"/>
  <c r="E74" i="3" s="1"/>
  <c r="D80" i="3"/>
  <c r="E80" i="3" s="1"/>
  <c r="D93" i="3"/>
  <c r="E93" i="3" s="1"/>
  <c r="D60" i="3"/>
  <c r="E60" i="3" s="1"/>
  <c r="D91" i="3"/>
  <c r="E91" i="3" s="1"/>
  <c r="D42" i="7"/>
  <c r="E42" i="7" s="1"/>
  <c r="D26" i="3"/>
  <c r="E26" i="3" s="1"/>
  <c r="D53" i="3"/>
  <c r="E53" i="3" s="1"/>
  <c r="D85" i="3"/>
  <c r="E85" i="3" s="1"/>
  <c r="D38" i="3"/>
  <c r="E38" i="3" s="1"/>
  <c r="D64" i="3"/>
  <c r="E64" i="3" s="1"/>
  <c r="D25" i="3"/>
  <c r="E25" i="3" s="1"/>
  <c r="D42" i="6"/>
  <c r="E42" i="6" s="1"/>
  <c r="D88" i="4"/>
  <c r="E88" i="4" s="1"/>
  <c r="D70" i="4"/>
  <c r="E70" i="4" s="1"/>
  <c r="D82" i="4"/>
  <c r="E82" i="4" s="1"/>
  <c r="D88" i="5"/>
  <c r="E88" i="5" s="1"/>
  <c r="D42" i="5"/>
  <c r="E42" i="5" s="1"/>
  <c r="B100" i="2"/>
  <c r="B97" i="2"/>
  <c r="B96" i="2"/>
  <c r="D96" i="2" s="1"/>
  <c r="E96" i="2" s="1"/>
  <c r="B95" i="2"/>
  <c r="D95" i="2" s="1"/>
  <c r="E95" i="2" s="1"/>
  <c r="B94" i="2"/>
  <c r="D94" i="2" s="1"/>
  <c r="E94" i="2" s="1"/>
  <c r="B93" i="2"/>
  <c r="D93" i="2" s="1"/>
  <c r="E93" i="2" s="1"/>
  <c r="B92" i="2"/>
  <c r="B91" i="2"/>
  <c r="B86" i="2"/>
  <c r="D86" i="2" s="1"/>
  <c r="E86" i="2" s="1"/>
  <c r="B85" i="2"/>
  <c r="B84" i="2"/>
  <c r="B81" i="2"/>
  <c r="D81" i="2" s="1"/>
  <c r="E81" i="2" s="1"/>
  <c r="B80" i="2"/>
  <c r="D80" i="2" s="1"/>
  <c r="E80" i="2" s="1"/>
  <c r="B79" i="2"/>
  <c r="D79" i="2" s="1"/>
  <c r="E79" i="2" s="1"/>
  <c r="B78" i="2"/>
  <c r="B77" i="2"/>
  <c r="B76" i="2"/>
  <c r="D76" i="2" s="1"/>
  <c r="E76" i="2" s="1"/>
  <c r="B75" i="2"/>
  <c r="D75" i="2" s="1"/>
  <c r="E75" i="2" s="1"/>
  <c r="B74" i="2"/>
  <c r="D74" i="2" s="1"/>
  <c r="E74" i="2" s="1"/>
  <c r="D73" i="2"/>
  <c r="E73" i="2" s="1"/>
  <c r="B73" i="2"/>
  <c r="B72" i="2"/>
  <c r="D72" i="2" s="1"/>
  <c r="E72" i="2" s="1"/>
  <c r="B71" i="2"/>
  <c r="B70" i="2"/>
  <c r="B67" i="2"/>
  <c r="D67" i="2" s="1"/>
  <c r="E67" i="2" s="1"/>
  <c r="B66" i="2"/>
  <c r="D66" i="2" s="1"/>
  <c r="E66" i="2" s="1"/>
  <c r="B65" i="2"/>
  <c r="B64" i="2"/>
  <c r="D64" i="2" s="1"/>
  <c r="E64" i="2" s="1"/>
  <c r="B63" i="2"/>
  <c r="B61" i="2"/>
  <c r="D61" i="2" s="1"/>
  <c r="E61" i="2" s="1"/>
  <c r="B60" i="2"/>
  <c r="D60" i="2" s="1"/>
  <c r="E60" i="2" s="1"/>
  <c r="B59" i="2"/>
  <c r="D59" i="2" s="1"/>
  <c r="E59" i="2" s="1"/>
  <c r="B58" i="2"/>
  <c r="B57" i="2"/>
  <c r="D57" i="2" s="1"/>
  <c r="E57" i="2" s="1"/>
  <c r="B56" i="2"/>
  <c r="B55" i="2"/>
  <c r="D55" i="2" s="1"/>
  <c r="E55" i="2" s="1"/>
  <c r="B54" i="2"/>
  <c r="D54" i="2" s="1"/>
  <c r="E54" i="2" s="1"/>
  <c r="B53" i="2"/>
  <c r="D53" i="2" s="1"/>
  <c r="E53" i="2" s="1"/>
  <c r="B52" i="2"/>
  <c r="B51" i="2"/>
  <c r="D51" i="2" s="1"/>
  <c r="E51" i="2" s="1"/>
  <c r="B50" i="2"/>
  <c r="B49" i="2"/>
  <c r="B48" i="2"/>
  <c r="D48" i="2" s="1"/>
  <c r="E48" i="2" s="1"/>
  <c r="B47" i="2"/>
  <c r="D47" i="2" s="1"/>
  <c r="E47" i="2" s="1"/>
  <c r="B46" i="2"/>
  <c r="B45" i="2"/>
  <c r="B42" i="2"/>
  <c r="B41" i="2"/>
  <c r="D40" i="2"/>
  <c r="E40" i="2" s="1"/>
  <c r="B40" i="2"/>
  <c r="B39" i="2"/>
  <c r="D39" i="2" s="1"/>
  <c r="E39" i="2" s="1"/>
  <c r="B38" i="2"/>
  <c r="B37" i="2"/>
  <c r="D37" i="2" s="1"/>
  <c r="E37" i="2" s="1"/>
  <c r="B36" i="2"/>
  <c r="D36" i="2" s="1"/>
  <c r="E36" i="2" s="1"/>
  <c r="B35" i="2"/>
  <c r="D35" i="2" s="1"/>
  <c r="E35" i="2" s="1"/>
  <c r="B34" i="2"/>
  <c r="B33" i="2"/>
  <c r="B32" i="2"/>
  <c r="B31" i="2"/>
  <c r="B30" i="2"/>
  <c r="B29" i="2"/>
  <c r="B28" i="2"/>
  <c r="D28" i="2" s="1"/>
  <c r="E28" i="2" s="1"/>
  <c r="B27" i="2"/>
  <c r="D27" i="2" s="1"/>
  <c r="E27" i="2" s="1"/>
  <c r="B26" i="2"/>
  <c r="D26" i="2" s="1"/>
  <c r="E26" i="2" s="1"/>
  <c r="B25" i="2"/>
  <c r="B24" i="2"/>
  <c r="B23" i="2"/>
  <c r="D23" i="2" s="1"/>
  <c r="E23" i="2" s="1"/>
  <c r="B22" i="2"/>
  <c r="D22" i="2" s="1"/>
  <c r="E22" i="2" s="1"/>
  <c r="B21" i="2"/>
  <c r="D21" i="2" s="1"/>
  <c r="E21" i="2" s="1"/>
  <c r="B20" i="2"/>
  <c r="B19" i="2"/>
  <c r="B18" i="2"/>
  <c r="B17" i="2"/>
  <c r="D17" i="2" s="1"/>
  <c r="E17" i="2" s="1"/>
  <c r="B16" i="2"/>
  <c r="B13" i="2"/>
  <c r="B9" i="2"/>
  <c r="B98" i="2" l="1"/>
  <c r="D92" i="2"/>
  <c r="E92" i="2" s="1"/>
  <c r="D20" i="2"/>
  <c r="E20" i="2" s="1"/>
  <c r="D33" i="2"/>
  <c r="E33" i="2" s="1"/>
  <c r="D34" i="2"/>
  <c r="E34" i="2" s="1"/>
  <c r="D63" i="2"/>
  <c r="E63" i="2" s="1"/>
  <c r="D65" i="2"/>
  <c r="E65" i="2" s="1"/>
  <c r="D46" i="3"/>
  <c r="E46" i="3" s="1"/>
  <c r="D47" i="3"/>
  <c r="E47" i="3" s="1"/>
  <c r="D30" i="2"/>
  <c r="E30" i="2" s="1"/>
  <c r="D78" i="2"/>
  <c r="E78" i="2" s="1"/>
  <c r="D85" i="2"/>
  <c r="E85" i="2" s="1"/>
  <c r="D32" i="2"/>
  <c r="E32" i="2" s="1"/>
  <c r="D45" i="2"/>
  <c r="E45" i="2" s="1"/>
  <c r="D42" i="4"/>
  <c r="E42" i="4" s="1"/>
  <c r="D38" i="2"/>
  <c r="E38" i="2" s="1"/>
  <c r="B87" i="2"/>
  <c r="D18" i="2"/>
  <c r="E18" i="2" s="1"/>
  <c r="D25" i="2"/>
  <c r="E25" i="2" s="1"/>
  <c r="D50" i="2"/>
  <c r="E50" i="2" s="1"/>
  <c r="D52" i="2"/>
  <c r="E52" i="2" s="1"/>
  <c r="D71" i="2"/>
  <c r="E71" i="2" s="1"/>
  <c r="B82" i="2"/>
  <c r="D45" i="3"/>
  <c r="E45" i="3" s="1"/>
  <c r="D88" i="3"/>
  <c r="E88" i="3" s="1"/>
  <c r="D41" i="2"/>
  <c r="E41" i="2" s="1"/>
  <c r="D49" i="2"/>
  <c r="E49" i="2" s="1"/>
  <c r="D56" i="2"/>
  <c r="E56" i="2" s="1"/>
  <c r="D58" i="2"/>
  <c r="E58" i="2" s="1"/>
  <c r="B68" i="2"/>
  <c r="D77" i="2"/>
  <c r="E77" i="2" s="1"/>
  <c r="D97" i="2"/>
  <c r="E97" i="2" s="1"/>
  <c r="D24" i="2"/>
  <c r="E24" i="2" s="1"/>
  <c r="D31" i="2"/>
  <c r="E31" i="2" s="1"/>
  <c r="D84" i="3"/>
  <c r="E84" i="3" s="1"/>
  <c r="D87" i="3"/>
  <c r="E87" i="3" s="1"/>
  <c r="D70" i="3"/>
  <c r="E70" i="3" s="1"/>
  <c r="D82" i="3"/>
  <c r="E82" i="3" s="1"/>
  <c r="D68" i="3"/>
  <c r="E68" i="3" s="1"/>
  <c r="D63" i="3"/>
  <c r="E63" i="3" s="1"/>
  <c r="D98" i="3"/>
  <c r="E98" i="3" s="1"/>
  <c r="B88" i="2" l="1"/>
  <c r="B99" i="2" s="1"/>
  <c r="B101" i="2" s="1"/>
  <c r="D91" i="2"/>
  <c r="E91" i="2" s="1"/>
  <c r="D98" i="2"/>
  <c r="E98" i="2" s="1"/>
  <c r="D16" i="3"/>
  <c r="E16" i="3" s="1"/>
  <c r="D68" i="2"/>
  <c r="E68" i="2" s="1"/>
  <c r="D70" i="2"/>
  <c r="E70" i="2" s="1"/>
  <c r="D82" i="2"/>
  <c r="E82" i="2" s="1"/>
  <c r="D29" i="2"/>
  <c r="E29" i="2" s="1"/>
  <c r="D84" i="2"/>
  <c r="E84" i="2" s="1"/>
  <c r="D87" i="2"/>
  <c r="E87" i="2" s="1"/>
  <c r="D88" i="2" l="1"/>
  <c r="E88" i="2" s="1"/>
  <c r="D46" i="2"/>
  <c r="E46" i="2" s="1"/>
  <c r="D19" i="2"/>
  <c r="E19" i="2" s="1"/>
  <c r="D42" i="3"/>
  <c r="E42" i="3" s="1"/>
  <c r="D16" i="2" l="1"/>
  <c r="E16" i="2" s="1"/>
  <c r="D42" i="2" l="1"/>
  <c r="E42" i="2" s="1"/>
</calcChain>
</file>

<file path=xl/sharedStrings.xml><?xml version="1.0" encoding="utf-8"?>
<sst xmlns="http://schemas.openxmlformats.org/spreadsheetml/2006/main" count="744" uniqueCount="89">
  <si>
    <r>
      <rPr>
        <sz val="8"/>
        <color rgb="FF31484C"/>
        <rFont val="Segoe UI"/>
        <family val="2"/>
      </rPr>
      <t xml:space="preserve">Republic of the Philippines
</t>
    </r>
  </si>
  <si>
    <r>
      <rPr>
        <sz val="8"/>
        <color rgb="FF31484C"/>
        <rFont val="Segoe UI"/>
        <family val="2"/>
      </rPr>
      <t xml:space="preserve">National Electrification Administration
</t>
    </r>
  </si>
  <si>
    <t>Budget Performance</t>
  </si>
  <si>
    <t>Account Name</t>
  </si>
  <si>
    <t>Approved Budget for the Year</t>
  </si>
  <si>
    <t xml:space="preserve"> To Date </t>
  </si>
  <si>
    <t xml:space="preserve"> Budget Balance </t>
  </si>
  <si>
    <t>Budget Balance (%)</t>
  </si>
  <si>
    <r>
      <rPr>
        <b/>
        <sz val="8"/>
        <color rgb="FF000000"/>
        <rFont val="Segoe UI"/>
        <family val="2"/>
      </rPr>
      <t>INTERNAL CASH GENERATION</t>
    </r>
  </si>
  <si>
    <t/>
  </si>
  <si>
    <r>
      <rPr>
        <sz val="8"/>
        <color rgb="FF000000"/>
        <rFont val="Segoe UI"/>
        <family val="2"/>
      </rPr>
      <t>1. Collection from Consumer A/R</t>
    </r>
  </si>
  <si>
    <r>
      <rPr>
        <sz val="8"/>
        <color rgb="FF000000"/>
        <rFont val="Segoe UI"/>
        <family val="2"/>
      </rPr>
      <t>1.a. From Power Bills</t>
    </r>
  </si>
  <si>
    <r>
      <rPr>
        <sz val="8"/>
        <color rgb="FF000000"/>
        <rFont val="Segoe UI"/>
        <family val="2"/>
      </rPr>
      <t>1.b. From RFSC</t>
    </r>
  </si>
  <si>
    <r>
      <rPr>
        <sz val="8"/>
        <color rgb="FF000000"/>
        <rFont val="Segoe UI"/>
        <family val="2"/>
      </rPr>
      <t>1.c. From Universal Charge</t>
    </r>
  </si>
  <si>
    <r>
      <rPr>
        <sz val="8"/>
        <color rgb="FF000000"/>
        <rFont val="Segoe UI"/>
        <family val="2"/>
      </rPr>
      <t>1.c.1 Missionary Electrification</t>
    </r>
  </si>
  <si>
    <r>
      <rPr>
        <sz val="8"/>
        <color rgb="FF000000"/>
        <rFont val="Segoe UI"/>
        <family val="2"/>
      </rPr>
      <t>1.c.2 RE Developers Cash Incentives</t>
    </r>
  </si>
  <si>
    <r>
      <rPr>
        <sz val="8"/>
        <color rgb="FF000000"/>
        <rFont val="Segoe UI"/>
        <family val="2"/>
      </rPr>
      <t>1.c.3 Environmental Charge</t>
    </r>
  </si>
  <si>
    <r>
      <rPr>
        <sz val="8"/>
        <color rgb="FF000000"/>
        <rFont val="Segoe UI"/>
        <family val="2"/>
      </rPr>
      <t>1.c.4 NPC Stranded Contract Costs</t>
    </r>
  </si>
  <si>
    <r>
      <rPr>
        <sz val="8"/>
        <color rgb="FF000000"/>
        <rFont val="Segoe UI"/>
        <family val="2"/>
      </rPr>
      <t>1.c.5 NPC Stranded Debt</t>
    </r>
  </si>
  <si>
    <r>
      <rPr>
        <sz val="8"/>
        <color rgb="FF000000"/>
        <rFont val="Segoe UI"/>
        <family val="2"/>
      </rPr>
      <t>1.c.6 Others</t>
    </r>
  </si>
  <si>
    <r>
      <rPr>
        <sz val="8"/>
        <color rgb="FF000000"/>
        <rFont val="Segoe UI"/>
        <family val="2"/>
      </rPr>
      <t>1.d. From FIT ALL</t>
    </r>
  </si>
  <si>
    <t>1.d. From VAT</t>
  </si>
  <si>
    <t>1.e. Other Taxes</t>
  </si>
  <si>
    <r>
      <rPr>
        <sz val="8"/>
        <color rgb="FF000000"/>
        <rFont val="Segoe UI"/>
        <family val="2"/>
      </rPr>
      <t>2. Other Revenue</t>
    </r>
  </si>
  <si>
    <r>
      <rPr>
        <sz val="8"/>
        <color rgb="FF000000"/>
        <rFont val="Segoe UI"/>
        <family val="2"/>
      </rPr>
      <t>2.a. Reconnection &amp; Other Fees</t>
    </r>
  </si>
  <si>
    <r>
      <rPr>
        <sz val="8"/>
        <color rgb="FF000000"/>
        <rFont val="Segoe UI"/>
        <family val="2"/>
      </rPr>
      <t>2.b. Interest Income</t>
    </r>
  </si>
  <si>
    <r>
      <rPr>
        <sz val="8"/>
        <color rgb="FF000000"/>
        <rFont val="Segoe UI"/>
        <family val="2"/>
      </rPr>
      <t>2.c. Others</t>
    </r>
  </si>
  <si>
    <r>
      <rPr>
        <sz val="8"/>
        <color rgb="FF000000"/>
        <rFont val="Segoe UI"/>
        <family val="2"/>
      </rPr>
      <t>3. Loans</t>
    </r>
  </si>
  <si>
    <r>
      <rPr>
        <sz val="8"/>
        <color rgb="FF000000"/>
        <rFont val="Segoe UI"/>
        <family val="2"/>
      </rPr>
      <t>3.a. Loans from NEA</t>
    </r>
  </si>
  <si>
    <r>
      <rPr>
        <sz val="8"/>
        <color rgb="FF000000"/>
        <rFont val="Segoe UI"/>
        <family val="2"/>
      </rPr>
      <t>3.b. Loans from Banks</t>
    </r>
  </si>
  <si>
    <t>3.b Loans from Other Financial Institutions</t>
  </si>
  <si>
    <r>
      <rPr>
        <sz val="8"/>
        <color rgb="FF000000"/>
        <rFont val="Segoe UI"/>
        <family val="2"/>
      </rPr>
      <t>3.d. Loans from Other Sources</t>
    </r>
  </si>
  <si>
    <r>
      <rPr>
        <sz val="8"/>
        <color rgb="FF000000"/>
        <rFont val="Segoe UI"/>
        <family val="2"/>
      </rPr>
      <t>4. Subsidy</t>
    </r>
  </si>
  <si>
    <r>
      <rPr>
        <sz val="8"/>
        <color rgb="FF000000"/>
        <rFont val="Segoe UI"/>
        <family val="2"/>
      </rPr>
      <t>5. Proceeds from CDA Share Capital</t>
    </r>
  </si>
  <si>
    <t>5. Transfer of Funds</t>
  </si>
  <si>
    <t>6. Other Receipts</t>
  </si>
  <si>
    <r>
      <rPr>
        <b/>
        <sz val="8"/>
        <color rgb="FF000000"/>
        <rFont val="Segoe UI"/>
        <family val="2"/>
      </rPr>
      <t>TOTAL CASH INFLOW</t>
    </r>
  </si>
  <si>
    <r>
      <rPr>
        <b/>
        <sz val="8"/>
        <color rgb="FF000000"/>
        <rFont val="Segoe UI"/>
        <family val="2"/>
      </rPr>
      <t>CASH FOR OPERATIONS</t>
    </r>
  </si>
  <si>
    <r>
      <rPr>
        <sz val="8"/>
        <color rgb="FF000000"/>
        <rFont val="Segoe UI"/>
        <family val="2"/>
      </rPr>
      <t>1. Cost of Power</t>
    </r>
  </si>
  <si>
    <r>
      <rPr>
        <sz val="8"/>
        <color rgb="FF000000"/>
        <rFont val="Segoe UI"/>
        <family val="2"/>
      </rPr>
      <t>2. Non-Power Cost</t>
    </r>
  </si>
  <si>
    <r>
      <rPr>
        <sz val="8"/>
        <color rgb="FF000000"/>
        <rFont val="Segoe UI"/>
        <family val="2"/>
      </rPr>
      <t>2.a. Salaries &amp; Wages</t>
    </r>
  </si>
  <si>
    <r>
      <rPr>
        <sz val="8"/>
        <color rgb="FF000000"/>
        <rFont val="Segoe UI"/>
        <family val="2"/>
      </rPr>
      <t>2.b. SSS/PHIC/ECC/HDMF</t>
    </r>
  </si>
  <si>
    <r>
      <rPr>
        <sz val="8"/>
        <color rgb="FF000000"/>
        <rFont val="Segoe UI"/>
        <family val="2"/>
      </rPr>
      <t>2.c. Employee Benefits</t>
    </r>
  </si>
  <si>
    <r>
      <rPr>
        <sz val="8"/>
        <color rgb="FF000000"/>
        <rFont val="Segoe UI"/>
        <family val="2"/>
      </rPr>
      <t>2.d. Utilities</t>
    </r>
  </si>
  <si>
    <r>
      <rPr>
        <sz val="8"/>
        <color rgb="FF000000"/>
        <rFont val="Segoe UI"/>
        <family val="2"/>
      </rPr>
      <t>2.e. Office Materials &amp; Supplies</t>
    </r>
  </si>
  <si>
    <r>
      <rPr>
        <sz val="8"/>
        <color rgb="FF000000"/>
        <rFont val="Segoe UI"/>
        <family val="2"/>
      </rPr>
      <t>2.f. Travel</t>
    </r>
  </si>
  <si>
    <r>
      <rPr>
        <sz val="8"/>
        <color rgb="FF000000"/>
        <rFont val="Segoe UI"/>
        <family val="2"/>
      </rPr>
      <t>2.g. Transportation</t>
    </r>
  </si>
  <si>
    <r>
      <rPr>
        <sz val="8"/>
        <color rgb="FF000000"/>
        <rFont val="Segoe UI"/>
        <family val="2"/>
      </rPr>
      <t>2.h. Repairs &amp; Maintenance</t>
    </r>
  </si>
  <si>
    <r>
      <rPr>
        <sz val="8"/>
        <color rgb="FF000000"/>
        <rFont val="Segoe UI"/>
        <family val="2"/>
      </rPr>
      <t>2.i. Directors' Per Diems</t>
    </r>
  </si>
  <si>
    <r>
      <rPr>
        <sz val="8"/>
        <color rgb="FF000000"/>
        <rFont val="Segoe UI"/>
        <family val="2"/>
      </rPr>
      <t>2.j. Allowances/Representation</t>
    </r>
  </si>
  <si>
    <r>
      <rPr>
        <sz val="8"/>
        <color rgb="FF000000"/>
        <rFont val="Segoe UI"/>
        <family val="2"/>
      </rPr>
      <t>2.k. Outside Professional Services</t>
    </r>
  </si>
  <si>
    <r>
      <rPr>
        <sz val="8"/>
        <color rgb="FF000000"/>
        <rFont val="Segoe UI"/>
        <family val="2"/>
      </rPr>
      <t>2.l. Seminars/Trainings</t>
    </r>
  </si>
  <si>
    <r>
      <rPr>
        <sz val="8"/>
        <color rgb="FF000000"/>
        <rFont val="Segoe UI"/>
        <family val="2"/>
      </rPr>
      <t>2.m. Institutional Activities</t>
    </r>
  </si>
  <si>
    <r>
      <rPr>
        <sz val="8"/>
        <color rgb="FF000000"/>
        <rFont val="Segoe UI"/>
        <family val="2"/>
      </rPr>
      <t>2.n. Insurance/Registration</t>
    </r>
  </si>
  <si>
    <r>
      <rPr>
        <sz val="8"/>
        <color rgb="FF000000"/>
        <rFont val="Segoe UI"/>
        <family val="2"/>
      </rPr>
      <t>2.o. Sundries</t>
    </r>
  </si>
  <si>
    <r>
      <rPr>
        <b/>
        <sz val="8"/>
        <color rgb="FF000000"/>
        <rFont val="Segoe UI"/>
        <family val="2"/>
      </rPr>
      <t>CASH FOR DEBT SERVICE</t>
    </r>
  </si>
  <si>
    <r>
      <rPr>
        <sz val="8"/>
        <color rgb="FF000000"/>
        <rFont val="Segoe UI"/>
        <family val="2"/>
      </rPr>
      <t>1. NEA</t>
    </r>
  </si>
  <si>
    <r>
      <rPr>
        <sz val="8"/>
        <color rgb="FF000000"/>
        <rFont val="Segoe UI"/>
        <family val="2"/>
      </rPr>
      <t>2. Banks</t>
    </r>
  </si>
  <si>
    <r>
      <rPr>
        <sz val="8"/>
        <color rgb="FF000000"/>
        <rFont val="Segoe UI"/>
        <family val="2"/>
      </rPr>
      <t>3. Other Financial Institutions</t>
    </r>
  </si>
  <si>
    <r>
      <rPr>
        <sz val="8"/>
        <color rgb="FF000000"/>
        <rFont val="Segoe UI"/>
        <family val="2"/>
      </rPr>
      <t>4. Power Suppliers</t>
    </r>
  </si>
  <si>
    <r>
      <rPr>
        <sz val="8"/>
        <color rgb="FF000000"/>
        <rFont val="Segoe UI"/>
        <family val="2"/>
      </rPr>
      <t>5. Accounts Payable - Others</t>
    </r>
  </si>
  <si>
    <r>
      <rPr>
        <b/>
        <sz val="8"/>
        <color rgb="FF000000"/>
        <rFont val="Segoe UI"/>
        <family val="2"/>
      </rPr>
      <t>Total Cash for Debt Service</t>
    </r>
  </si>
  <si>
    <r>
      <rPr>
        <b/>
        <sz val="8"/>
        <color rgb="FF000000"/>
        <rFont val="Segoe UI"/>
        <family val="2"/>
      </rPr>
      <t>CASH FOR OTHER USES</t>
    </r>
  </si>
  <si>
    <r>
      <rPr>
        <sz val="8"/>
        <color rgb="FF000000"/>
        <rFont val="Segoe UI"/>
        <family val="2"/>
      </rPr>
      <t>1. Universal Charge</t>
    </r>
  </si>
  <si>
    <r>
      <rPr>
        <sz val="8"/>
        <color rgb="FF000000"/>
        <rFont val="Segoe UI"/>
        <family val="2"/>
      </rPr>
      <t>1.c.4 Stranded Contract Costs</t>
    </r>
  </si>
  <si>
    <r>
      <rPr>
        <sz val="8"/>
        <color rgb="FF000000"/>
        <rFont val="Segoe UI"/>
        <family val="2"/>
      </rPr>
      <t>2. FIT ALL</t>
    </r>
  </si>
  <si>
    <t>2. VAT</t>
  </si>
  <si>
    <t>3. Other Taxes</t>
  </si>
  <si>
    <t>4. Refunds</t>
  </si>
  <si>
    <t>5. Others</t>
  </si>
  <si>
    <r>
      <rPr>
        <b/>
        <sz val="8"/>
        <color rgb="FF000000"/>
        <rFont val="Segoe UI"/>
        <family val="2"/>
      </rPr>
      <t>Total Cash for Other Uses</t>
    </r>
  </si>
  <si>
    <r>
      <rPr>
        <b/>
        <sz val="8"/>
        <color rgb="FF000000"/>
        <rFont val="Segoe UI"/>
        <family val="2"/>
      </rPr>
      <t>CASH FOR CAPITAL EXPENDITURES</t>
    </r>
  </si>
  <si>
    <r>
      <rPr>
        <sz val="8"/>
        <color rgb="FF000000"/>
        <rFont val="Segoe UI"/>
        <family val="2"/>
      </rPr>
      <t>1. Network Assets (Subsidy)</t>
    </r>
  </si>
  <si>
    <r>
      <rPr>
        <sz val="8"/>
        <color rgb="FF000000"/>
        <rFont val="Segoe UI"/>
        <family val="2"/>
      </rPr>
      <t>2. Network Assets</t>
    </r>
  </si>
  <si>
    <r>
      <rPr>
        <sz val="8"/>
        <color rgb="FF000000"/>
        <rFont val="Segoe UI"/>
        <family val="2"/>
      </rPr>
      <t>3. Non-Network Assets</t>
    </r>
  </si>
  <si>
    <r>
      <rPr>
        <b/>
        <sz val="8"/>
        <color rgb="FF000000"/>
        <rFont val="Segoe UI"/>
        <family val="2"/>
      </rPr>
      <t>Total Cash for Capital Expenditures</t>
    </r>
  </si>
  <si>
    <r>
      <rPr>
        <b/>
        <sz val="8"/>
        <color rgb="FF000000"/>
        <rFont val="Segoe UI"/>
        <family val="2"/>
      </rPr>
      <t>TOTAL CASH OUTFLOW</t>
    </r>
  </si>
  <si>
    <r>
      <rPr>
        <b/>
        <sz val="8"/>
        <color rgb="FF000000"/>
        <rFont val="Segoe UI"/>
        <family val="2"/>
      </rPr>
      <t>CASH FOR SINKING FUNDS</t>
    </r>
  </si>
  <si>
    <r>
      <rPr>
        <sz val="8"/>
        <color rgb="FF000000"/>
        <rFont val="Segoe UI"/>
        <family val="2"/>
      </rPr>
      <t>1. RFSC</t>
    </r>
  </si>
  <si>
    <r>
      <rPr>
        <sz val="8"/>
        <color rgb="FF000000"/>
        <rFont val="Segoe UI"/>
        <family val="2"/>
      </rPr>
      <t>2. Security Deposit</t>
    </r>
  </si>
  <si>
    <t>2. Separation/ Retirement</t>
  </si>
  <si>
    <r>
      <rPr>
        <sz val="8"/>
        <color rgb="FF000000"/>
        <rFont val="Segoe UI"/>
        <family val="2"/>
      </rPr>
      <t>4. Investment in Asso. Organization</t>
    </r>
  </si>
  <si>
    <r>
      <rPr>
        <sz val="8"/>
        <color rgb="FF000000"/>
        <rFont val="Segoe UI"/>
        <family val="2"/>
      </rPr>
      <t>5. Extraordinary Losses</t>
    </r>
  </si>
  <si>
    <r>
      <rPr>
        <sz val="8"/>
        <color rgb="FF000000"/>
        <rFont val="Segoe UI"/>
        <family val="2"/>
      </rPr>
      <t>6. Subsidy Fund</t>
    </r>
  </si>
  <si>
    <r>
      <rPr>
        <sz val="8"/>
        <color rgb="FF000000"/>
        <rFont val="Segoe UI"/>
        <family val="2"/>
      </rPr>
      <t>7. Others</t>
    </r>
  </si>
  <si>
    <r>
      <rPr>
        <b/>
        <sz val="8"/>
        <color rgb="FF000000"/>
        <rFont val="Segoe UI"/>
        <family val="2"/>
      </rPr>
      <t>Total Cash for Sinking Funds</t>
    </r>
  </si>
  <si>
    <r>
      <rPr>
        <b/>
        <sz val="8"/>
        <color rgb="FF000000"/>
        <rFont val="Segoe UI"/>
        <family val="2"/>
      </rPr>
      <t>CASH AFTER SINKING FUNDS</t>
    </r>
  </si>
  <si>
    <r>
      <rPr>
        <sz val="8"/>
        <color rgb="FF000000"/>
        <rFont val="Segoe UI"/>
        <family val="2"/>
      </rPr>
      <t>Add: Cash Balance, Beginning</t>
    </r>
  </si>
  <si>
    <r>
      <rPr>
        <b/>
        <sz val="8"/>
        <color rgb="FF000000"/>
        <rFont val="Segoe UI"/>
        <family val="2"/>
      </rPr>
      <t>CASH BALANCE, END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</si>
</sst>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09]#,##0.00;\(#,##0.00\)"/>
    <numFmt numFmtId="165" formatCode="[$-10409]0.00;\(0.00\)"/>
    <numFmt numFmtId="166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8"/>
      <color rgb="FF31484C"/>
      <name val="Segoe U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b/>
      <sz val="8"/>
      <color rgb="FFFFFFFF"/>
      <name val="Segoe UI"/>
      <family val="2"/>
    </font>
    <font>
      <b/>
      <sz val="8"/>
      <color rgb="FF000000"/>
      <name val="Segoe UI"/>
      <family val="2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8FBC8B"/>
        <bgColor rgb="FF8FBC8B"/>
      </patternFill>
    </fill>
    <fill>
      <patternFill patternType="solid">
        <fgColor rgb="FFEEE8AA"/>
        <bgColor rgb="FFEEE8AA"/>
      </patternFill>
    </fill>
    <fill>
      <patternFill patternType="solid">
        <fgColor rgb="FFF2EEBF"/>
        <bgColor rgb="FFF2EEBF"/>
      </patternFill>
    </fill>
    <fill>
      <patternFill patternType="solid">
        <fgColor rgb="FFE6DD80"/>
        <bgColor rgb="FFE6DD80"/>
      </patternFill>
    </fill>
    <fill>
      <patternFill patternType="solid">
        <fgColor rgb="FFEAE295"/>
        <bgColor rgb="FFEAE295"/>
      </patternFill>
    </fill>
    <fill>
      <patternFill patternType="solid">
        <fgColor rgb="FFE1D76A"/>
        <bgColor rgb="FFE1D76A"/>
      </patternFill>
    </fill>
  </fills>
  <borders count="11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FFFFFF"/>
      </left>
      <right style="thin">
        <color rgb="FFD3D3D3"/>
      </right>
      <top style="thin">
        <color rgb="FFFFFFFF"/>
      </top>
      <bottom style="thin">
        <color rgb="FFD3D3D3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D3D3D3"/>
      </bottom>
      <diagonal/>
    </border>
    <border>
      <left style="thin">
        <color rgb="FF8FBC8B"/>
      </left>
      <right style="thin">
        <color rgb="FFD3D3D3"/>
      </right>
      <top style="thin">
        <color rgb="FFD3D3D3"/>
      </top>
      <bottom style="thin">
        <color rgb="FF8FBC8B"/>
      </bottom>
      <diagonal/>
    </border>
    <border>
      <left style="thin">
        <color rgb="FF8FBC8B"/>
      </left>
      <right style="thin">
        <color rgb="FF8FBC8B"/>
      </right>
      <top style="thin">
        <color rgb="FFD3D3D3"/>
      </top>
      <bottom style="thin">
        <color rgb="FF8FBC8B"/>
      </bottom>
      <diagonal/>
    </border>
    <border>
      <left style="thin">
        <color rgb="FF8FBC8B"/>
      </left>
      <right style="thin">
        <color rgb="FFD3D3D3"/>
      </right>
      <top style="thin">
        <color rgb="FF8FBC8B"/>
      </top>
      <bottom style="thin">
        <color rgb="FF8FBC8B"/>
      </bottom>
      <diagonal/>
    </border>
    <border>
      <left style="thin">
        <color rgb="FF8FBC8B"/>
      </left>
      <right style="thin">
        <color rgb="FF8FBC8B"/>
      </right>
      <top style="thin">
        <color rgb="FF8FBC8B"/>
      </top>
      <bottom style="thin">
        <color rgb="FF8FBC8B"/>
      </bottom>
      <diagonal/>
    </border>
    <border>
      <left style="thin">
        <color rgb="FF8FBC8B"/>
      </left>
      <right style="thin">
        <color rgb="FFD3D3D3"/>
      </right>
      <top style="thin">
        <color rgb="FF8FBC8B"/>
      </top>
      <bottom style="thin">
        <color rgb="FFD3D3D3"/>
      </bottom>
      <diagonal/>
    </border>
    <border>
      <left style="thin">
        <color rgb="FF8FBC8B"/>
      </left>
      <right style="thin">
        <color rgb="FF8FBC8B"/>
      </right>
      <top style="thin">
        <color rgb="FF8FBC8B"/>
      </top>
      <bottom style="thin">
        <color rgb="FFD3D3D3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1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2" fillId="0" borderId="0" xfId="1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Font="1" applyFill="1" applyBorder="1"/>
    <xf numFmtId="17" fontId="5" fillId="0" borderId="0" xfId="1" applyNumberFormat="1" applyFont="1" applyFill="1" applyBorder="1" applyAlignment="1">
      <alignment horizontal="left"/>
    </xf>
    <xf numFmtId="0" fontId="6" fillId="0" borderId="0" xfId="1" applyFont="1" applyFill="1" applyBorder="1"/>
    <xf numFmtId="0" fontId="7" fillId="2" borderId="1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8" fillId="0" borderId="3" xfId="1" applyNumberFormat="1" applyFont="1" applyFill="1" applyBorder="1" applyAlignment="1">
      <alignment horizontal="left" vertical="center" wrapText="1" readingOrder="1"/>
    </xf>
    <xf numFmtId="0" fontId="9" fillId="0" borderId="3" xfId="1" applyNumberFormat="1" applyFont="1" applyFill="1" applyBorder="1" applyAlignment="1">
      <alignment horizontal="right" vertical="center" wrapText="1" readingOrder="1"/>
    </xf>
    <xf numFmtId="0" fontId="9" fillId="0" borderId="4" xfId="1" applyNumberFormat="1" applyFont="1" applyFill="1" applyBorder="1" applyAlignment="1">
      <alignment horizontal="right" vertical="center" wrapText="1" readingOrder="1"/>
    </xf>
    <xf numFmtId="0" fontId="9" fillId="0" borderId="4" xfId="1" applyNumberFormat="1" applyFont="1" applyFill="1" applyBorder="1" applyAlignment="1">
      <alignment horizontal="center" vertical="center" wrapText="1" readingOrder="1"/>
    </xf>
    <xf numFmtId="0" fontId="9" fillId="3" borderId="2" xfId="1" applyNumberFormat="1" applyFont="1" applyFill="1" applyBorder="1" applyAlignment="1">
      <alignment horizontal="left" vertical="center" wrapText="1" indent="2" readingOrder="1"/>
    </xf>
    <xf numFmtId="164" fontId="8" fillId="3" borderId="2" xfId="1" applyNumberFormat="1" applyFont="1" applyFill="1" applyBorder="1" applyAlignment="1">
      <alignment horizontal="right" vertical="center" wrapText="1" readingOrder="1"/>
    </xf>
    <xf numFmtId="165" fontId="8" fillId="3" borderId="2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vertical="center" wrapText="1" indent="3" readingOrder="1"/>
    </xf>
    <xf numFmtId="164" fontId="9" fillId="0" borderId="2" xfId="1" applyNumberFormat="1" applyFont="1" applyFill="1" applyBorder="1" applyAlignment="1">
      <alignment horizontal="right" vertical="center" wrapText="1" readingOrder="1"/>
    </xf>
    <xf numFmtId="165" fontId="9" fillId="0" borderId="2" xfId="1" applyNumberFormat="1" applyFont="1" applyFill="1" applyBorder="1" applyAlignment="1">
      <alignment horizontal="center" vertical="center" wrapText="1" readingOrder="1"/>
    </xf>
    <xf numFmtId="0" fontId="9" fillId="4" borderId="2" xfId="1" applyNumberFormat="1" applyFont="1" applyFill="1" applyBorder="1" applyAlignment="1">
      <alignment horizontal="left" vertical="center" wrapText="1" indent="3" readingOrder="1"/>
    </xf>
    <xf numFmtId="164" fontId="8" fillId="4" borderId="2" xfId="1" applyNumberFormat="1" applyFont="1" applyFill="1" applyBorder="1" applyAlignment="1">
      <alignment horizontal="right" vertical="center" wrapText="1" readingOrder="1"/>
    </xf>
    <xf numFmtId="165" fontId="8" fillId="4" borderId="2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vertical="center" wrapText="1" indent="5" readingOrder="1"/>
    </xf>
    <xf numFmtId="0" fontId="9" fillId="0" borderId="2" xfId="1" applyNumberFormat="1" applyFont="1" applyFill="1" applyBorder="1" applyAlignment="1">
      <alignment horizontal="left" vertical="center" wrapText="1" indent="2" readingOrder="1"/>
    </xf>
    <xf numFmtId="0" fontId="8" fillId="5" borderId="2" xfId="1" applyNumberFormat="1" applyFont="1" applyFill="1" applyBorder="1" applyAlignment="1">
      <alignment horizontal="left" vertical="center" wrapText="1" readingOrder="1"/>
    </xf>
    <xf numFmtId="166" fontId="8" fillId="5" borderId="2" xfId="2" applyFont="1" applyFill="1" applyBorder="1" applyAlignment="1">
      <alignment horizontal="left" vertical="center" wrapText="1" readingOrder="1"/>
    </xf>
    <xf numFmtId="164" fontId="8" fillId="5" borderId="2" xfId="1" applyNumberFormat="1" applyFont="1" applyFill="1" applyBorder="1" applyAlignment="1">
      <alignment horizontal="right" vertical="center" wrapText="1" readingOrder="1"/>
    </xf>
    <xf numFmtId="165" fontId="8" fillId="5" borderId="2" xfId="1" applyNumberFormat="1" applyFont="1" applyFill="1" applyBorder="1" applyAlignment="1">
      <alignment horizontal="center" vertical="center" wrapText="1" readingOrder="1"/>
    </xf>
    <xf numFmtId="0" fontId="8" fillId="0" borderId="0" xfId="1" applyNumberFormat="1" applyFont="1" applyFill="1" applyBorder="1" applyAlignment="1">
      <alignment horizontal="right" vertical="center" wrapText="1" readingOrder="1"/>
    </xf>
    <xf numFmtId="0" fontId="8" fillId="6" borderId="2" xfId="1" applyNumberFormat="1" applyFont="1" applyFill="1" applyBorder="1" applyAlignment="1">
      <alignment horizontal="left" vertical="center" wrapText="1" readingOrder="1"/>
    </xf>
    <xf numFmtId="164" fontId="8" fillId="6" borderId="2" xfId="1" applyNumberFormat="1" applyFont="1" applyFill="1" applyBorder="1" applyAlignment="1">
      <alignment horizontal="right" vertical="center" wrapText="1" readingOrder="1"/>
    </xf>
    <xf numFmtId="165" fontId="8" fillId="6" borderId="2" xfId="1" applyNumberFormat="1" applyFont="1" applyFill="1" applyBorder="1" applyAlignment="1">
      <alignment horizontal="center" vertical="center" wrapText="1" readingOrder="1"/>
    </xf>
    <xf numFmtId="166" fontId="8" fillId="6" borderId="2" xfId="2" applyFont="1" applyFill="1" applyBorder="1" applyAlignment="1">
      <alignment horizontal="left" vertical="center" wrapText="1" readingOrder="1"/>
    </xf>
    <xf numFmtId="0" fontId="8" fillId="7" borderId="2" xfId="1" applyNumberFormat="1" applyFont="1" applyFill="1" applyBorder="1" applyAlignment="1">
      <alignment horizontal="left" vertical="center" wrapText="1" readingOrder="1"/>
    </xf>
    <xf numFmtId="166" fontId="8" fillId="7" borderId="2" xfId="2" applyFont="1" applyFill="1" applyBorder="1" applyAlignment="1">
      <alignment horizontal="left" vertical="center" wrapText="1" readingOrder="1"/>
    </xf>
    <xf numFmtId="164" fontId="8" fillId="7" borderId="2" xfId="1" applyNumberFormat="1" applyFont="1" applyFill="1" applyBorder="1" applyAlignment="1">
      <alignment horizontal="right" vertical="center" wrapText="1" readingOrder="1"/>
    </xf>
    <xf numFmtId="0" fontId="8" fillId="2" borderId="5" xfId="1" applyNumberFormat="1" applyFont="1" applyFill="1" applyBorder="1" applyAlignment="1">
      <alignment horizontal="right" vertical="center" wrapText="1" readingOrder="1"/>
    </xf>
    <xf numFmtId="0" fontId="8" fillId="2" borderId="6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left" vertical="center" wrapText="1" readingOrder="1"/>
    </xf>
    <xf numFmtId="0" fontId="9" fillId="2" borderId="7" xfId="1" applyNumberFormat="1" applyFont="1" applyFill="1" applyBorder="1" applyAlignment="1">
      <alignment horizontal="right" vertical="center" wrapText="1" readingOrder="1"/>
    </xf>
    <xf numFmtId="0" fontId="9" fillId="2" borderId="8" xfId="1" applyNumberFormat="1" applyFont="1" applyFill="1" applyBorder="1" applyAlignment="1">
      <alignment horizontal="center" vertical="center" wrapText="1" readingOrder="1"/>
    </xf>
    <xf numFmtId="0" fontId="8" fillId="2" borderId="9" xfId="1" applyNumberFormat="1" applyFont="1" applyFill="1" applyBorder="1" applyAlignment="1">
      <alignment horizontal="right" vertical="center" wrapText="1" readingOrder="1"/>
    </xf>
    <xf numFmtId="0" fontId="8" fillId="2" borderId="10" xfId="1" applyNumberFormat="1" applyFont="1" applyFill="1" applyBorder="1" applyAlignment="1">
      <alignment horizontal="center" vertical="center" wrapText="1" readingOrder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0</xdr:col>
      <xdr:colOff>2133600</xdr:colOff>
      <xdr:row>12</xdr:row>
      <xdr:rowOff>182880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1371600" cy="10972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1/cenpelco/CENPELCO_2023_JUN_DET%20AC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1/inec/INEC_2023_JUN_DET%20ACA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1/iseco/ISECO_2023_JUN_DET%20ACA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1/luelco/LUELCO_2023_JUN_DET%20ACA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1/panelco%20I/PANELCO%20I_2023_JUN_DET%20AC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FSR/R1/panelco%20III/PANELCO%20III_2023_JUN_DET%20ACA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SCF"/>
      <sheetName val="Consolidated Cash Flows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CENPELCO</v>
          </cell>
        </row>
        <row r="12">
          <cell r="C12">
            <v>7983884613</v>
          </cell>
        </row>
        <row r="13">
          <cell r="C13">
            <v>7539841421</v>
          </cell>
        </row>
        <row r="14">
          <cell r="C14">
            <v>217591460</v>
          </cell>
        </row>
        <row r="15">
          <cell r="C15">
            <v>108795730</v>
          </cell>
        </row>
        <row r="16">
          <cell r="C16">
            <v>87065883</v>
          </cell>
        </row>
        <row r="17">
          <cell r="C17">
            <v>830129</v>
          </cell>
        </row>
        <row r="20">
          <cell r="C20">
            <v>20899718</v>
          </cell>
        </row>
        <row r="22">
          <cell r="C22">
            <v>48000988</v>
          </cell>
        </row>
        <row r="23">
          <cell r="C23">
            <v>69655014</v>
          </cell>
        </row>
        <row r="25">
          <cell r="C25">
            <v>192874036</v>
          </cell>
        </row>
        <row r="26">
          <cell r="C26">
            <v>87903885</v>
          </cell>
        </row>
        <row r="27">
          <cell r="C27">
            <v>20790001</v>
          </cell>
        </row>
        <row r="28">
          <cell r="C28">
            <v>84180150</v>
          </cell>
        </row>
        <row r="29">
          <cell r="C29">
            <v>1015925418</v>
          </cell>
        </row>
        <row r="30">
          <cell r="C30">
            <v>188032640</v>
          </cell>
        </row>
        <row r="31">
          <cell r="C31">
            <v>827892778</v>
          </cell>
        </row>
        <row r="34">
          <cell r="C34">
            <v>28768734</v>
          </cell>
        </row>
        <row r="36">
          <cell r="C36">
            <v>217591460</v>
          </cell>
        </row>
        <row r="38">
          <cell r="C38">
            <v>9439044261</v>
          </cell>
        </row>
        <row r="41">
          <cell r="C41">
            <v>7593613815</v>
          </cell>
        </row>
        <row r="42">
          <cell r="C42">
            <v>402653262</v>
          </cell>
        </row>
        <row r="43">
          <cell r="C43">
            <v>200599519</v>
          </cell>
        </row>
        <row r="44">
          <cell r="C44">
            <v>15300931</v>
          </cell>
        </row>
        <row r="45">
          <cell r="C45">
            <v>30978470</v>
          </cell>
        </row>
        <row r="46">
          <cell r="C46">
            <v>5170887</v>
          </cell>
        </row>
        <row r="47">
          <cell r="C47">
            <v>9792820</v>
          </cell>
        </row>
        <row r="48">
          <cell r="C48">
            <v>4164967</v>
          </cell>
        </row>
        <row r="49">
          <cell r="C49">
            <v>16763767</v>
          </cell>
        </row>
        <row r="50">
          <cell r="C50">
            <v>13310353</v>
          </cell>
        </row>
        <row r="51">
          <cell r="C51">
            <v>3521400</v>
          </cell>
        </row>
        <row r="52">
          <cell r="C52">
            <v>8016000</v>
          </cell>
        </row>
        <row r="53">
          <cell r="C53">
            <v>61652880</v>
          </cell>
        </row>
        <row r="54">
          <cell r="C54">
            <v>2509739</v>
          </cell>
        </row>
        <row r="55">
          <cell r="C55">
            <v>15959600</v>
          </cell>
        </row>
        <row r="56">
          <cell r="C56">
            <v>1916529</v>
          </cell>
        </row>
        <row r="57">
          <cell r="C57">
            <v>12995400</v>
          </cell>
        </row>
        <row r="60">
          <cell r="C60">
            <v>54816467</v>
          </cell>
        </row>
        <row r="61">
          <cell r="C61">
            <v>206521842</v>
          </cell>
        </row>
        <row r="62">
          <cell r="C62">
            <v>18820908</v>
          </cell>
        </row>
        <row r="64">
          <cell r="C64">
            <v>248711607</v>
          </cell>
        </row>
        <row r="67">
          <cell r="C67">
            <v>108795730</v>
          </cell>
        </row>
        <row r="68">
          <cell r="C68">
            <v>87065883</v>
          </cell>
        </row>
        <row r="69">
          <cell r="C69">
            <v>830129</v>
          </cell>
        </row>
        <row r="72">
          <cell r="C72">
            <v>20899718</v>
          </cell>
        </row>
        <row r="74">
          <cell r="C74">
            <v>48000988</v>
          </cell>
        </row>
        <row r="75">
          <cell r="C75">
            <v>69655014</v>
          </cell>
        </row>
        <row r="78">
          <cell r="C78">
            <v>12696578</v>
          </cell>
        </row>
        <row r="81">
          <cell r="C81">
            <v>28768734</v>
          </cell>
        </row>
        <row r="82">
          <cell r="C82">
            <v>390533812</v>
          </cell>
        </row>
        <row r="83">
          <cell r="C83">
            <v>133988712</v>
          </cell>
        </row>
        <row r="88">
          <cell r="C88">
            <v>217591460</v>
          </cell>
        </row>
        <row r="90">
          <cell r="C90">
            <v>30000000</v>
          </cell>
        </row>
        <row r="97">
          <cell r="C97">
            <v>218595400.93000001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INEC</v>
          </cell>
        </row>
        <row r="12">
          <cell r="C12">
            <v>6268280375.29</v>
          </cell>
        </row>
        <row r="13">
          <cell r="C13">
            <v>5446661139.7799997</v>
          </cell>
        </row>
        <row r="14">
          <cell r="C14">
            <v>92196655.840000004</v>
          </cell>
        </row>
        <row r="15">
          <cell r="C15">
            <v>66634864.990000002</v>
          </cell>
        </row>
        <row r="16">
          <cell r="C16">
            <v>51726612.140000001</v>
          </cell>
        </row>
        <row r="17">
          <cell r="C17">
            <v>569528.76</v>
          </cell>
        </row>
        <row r="20">
          <cell r="C20">
            <v>14338724.09</v>
          </cell>
        </row>
        <row r="22">
          <cell r="C22">
            <v>32932163.039999999</v>
          </cell>
        </row>
        <row r="23">
          <cell r="C23">
            <v>627948997.62</v>
          </cell>
        </row>
        <row r="24">
          <cell r="C24">
            <v>1906554.02</v>
          </cell>
        </row>
        <row r="25">
          <cell r="C25">
            <v>44600000</v>
          </cell>
        </row>
        <row r="26">
          <cell r="C26">
            <v>2600000</v>
          </cell>
        </row>
        <row r="28">
          <cell r="C28">
            <v>42000000</v>
          </cell>
        </row>
        <row r="29">
          <cell r="C29">
            <v>557158364.55999994</v>
          </cell>
        </row>
        <row r="31">
          <cell r="C31">
            <v>449158364.56</v>
          </cell>
        </row>
        <row r="32">
          <cell r="C32">
            <v>108000000</v>
          </cell>
        </row>
        <row r="37">
          <cell r="C37">
            <v>4168060</v>
          </cell>
        </row>
        <row r="38">
          <cell r="C38">
            <v>6874206799.8500004</v>
          </cell>
        </row>
        <row r="41">
          <cell r="C41">
            <v>5065350336.7299995</v>
          </cell>
        </row>
        <row r="42">
          <cell r="C42">
            <v>394600772.75999999</v>
          </cell>
        </row>
        <row r="43">
          <cell r="C43">
            <v>174304332.72</v>
          </cell>
        </row>
        <row r="44">
          <cell r="C44">
            <v>15073325.039999999</v>
          </cell>
        </row>
        <row r="45">
          <cell r="C45">
            <v>48645008</v>
          </cell>
        </row>
        <row r="46">
          <cell r="C46">
            <v>35049690</v>
          </cell>
        </row>
        <row r="47">
          <cell r="C47">
            <v>5000000</v>
          </cell>
        </row>
        <row r="48">
          <cell r="C48">
            <v>4674500</v>
          </cell>
        </row>
        <row r="49">
          <cell r="C49">
            <v>30851065</v>
          </cell>
        </row>
        <row r="50">
          <cell r="C50">
            <v>25358140</v>
          </cell>
        </row>
        <row r="51">
          <cell r="C51">
            <v>3672000</v>
          </cell>
        </row>
        <row r="52">
          <cell r="C52">
            <v>5400000</v>
          </cell>
        </row>
        <row r="53">
          <cell r="C53">
            <v>4260000</v>
          </cell>
        </row>
        <row r="54">
          <cell r="C54">
            <v>2500000</v>
          </cell>
        </row>
        <row r="55">
          <cell r="C55">
            <v>21318712</v>
          </cell>
        </row>
        <row r="56">
          <cell r="C56">
            <v>10250000</v>
          </cell>
        </row>
        <row r="57">
          <cell r="C57">
            <v>8244000</v>
          </cell>
        </row>
        <row r="60">
          <cell r="C60">
            <v>28970408</v>
          </cell>
        </row>
        <row r="62">
          <cell r="C62">
            <v>38667039.600000001</v>
          </cell>
        </row>
        <row r="67">
          <cell r="C67">
            <v>66634865</v>
          </cell>
        </row>
        <row r="68">
          <cell r="C68">
            <v>53226293.780000001</v>
          </cell>
        </row>
        <row r="69">
          <cell r="C69">
            <v>512237.35</v>
          </cell>
        </row>
        <row r="72">
          <cell r="C72">
            <v>12896333.869999999</v>
          </cell>
        </row>
        <row r="74">
          <cell r="C74">
            <v>32932163.039999999</v>
          </cell>
        </row>
        <row r="75">
          <cell r="C75">
            <v>627948997.62</v>
          </cell>
        </row>
        <row r="76">
          <cell r="C76">
            <v>1906554.02</v>
          </cell>
        </row>
        <row r="81">
          <cell r="C81">
            <v>480207076.56</v>
          </cell>
        </row>
        <row r="82">
          <cell r="C82">
            <v>16623400</v>
          </cell>
        </row>
        <row r="88">
          <cell r="C88">
            <v>21449608</v>
          </cell>
        </row>
        <row r="90">
          <cell r="C90">
            <v>7257841.2000000002</v>
          </cell>
        </row>
        <row r="92">
          <cell r="C92">
            <v>1906554.02</v>
          </cell>
        </row>
        <row r="94">
          <cell r="C94">
            <v>129000000</v>
          </cell>
        </row>
        <row r="97">
          <cell r="C97">
            <v>75755155.040000007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ISECO</v>
          </cell>
        </row>
        <row r="12">
          <cell r="C12">
            <v>5156527117.3100004</v>
          </cell>
        </row>
        <row r="13">
          <cell r="C13">
            <v>4418799948.8400002</v>
          </cell>
        </row>
        <row r="14">
          <cell r="C14">
            <v>154606636.78</v>
          </cell>
        </row>
        <row r="15">
          <cell r="C15">
            <v>73988950.870000005</v>
          </cell>
        </row>
        <row r="16">
          <cell r="C16">
            <v>59484769.229999997</v>
          </cell>
        </row>
        <row r="17">
          <cell r="C17">
            <v>567157.07999999996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13937024.560000001</v>
          </cell>
        </row>
        <row r="21">
          <cell r="C21">
            <v>0</v>
          </cell>
        </row>
        <row r="22">
          <cell r="C22">
            <v>32009568.079999998</v>
          </cell>
        </row>
        <row r="23">
          <cell r="C23">
            <v>477122012.74000001</v>
          </cell>
        </row>
        <row r="25">
          <cell r="C25">
            <v>155941659.06999999</v>
          </cell>
        </row>
        <row r="26">
          <cell r="C26">
            <v>103460360.97</v>
          </cell>
        </row>
        <row r="27">
          <cell r="C27">
            <v>3766606.85</v>
          </cell>
        </row>
        <row r="28">
          <cell r="C28">
            <v>48714691.25</v>
          </cell>
        </row>
        <row r="29">
          <cell r="C29">
            <v>488443143.05000001</v>
          </cell>
        </row>
        <row r="30">
          <cell r="C30">
            <v>0</v>
          </cell>
        </row>
        <row r="31">
          <cell r="C31">
            <v>488443143.05000001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113428838.09999999</v>
          </cell>
        </row>
        <row r="37">
          <cell r="C37">
            <v>0</v>
          </cell>
        </row>
        <row r="38">
          <cell r="C38">
            <v>5914340757.5299997</v>
          </cell>
        </row>
        <row r="41">
          <cell r="C41">
            <v>3669558842.2199998</v>
          </cell>
        </row>
        <row r="42">
          <cell r="C42">
            <v>407229367.75</v>
          </cell>
        </row>
        <row r="43">
          <cell r="C43">
            <v>162325665.94999999</v>
          </cell>
        </row>
        <row r="44">
          <cell r="C44">
            <v>18255126.809999999</v>
          </cell>
        </row>
        <row r="45">
          <cell r="C45">
            <v>83934499.840000004</v>
          </cell>
        </row>
        <row r="46">
          <cell r="C46">
            <v>4335980</v>
          </cell>
        </row>
        <row r="47">
          <cell r="C47">
            <v>6961605.7599999998</v>
          </cell>
        </row>
        <row r="48">
          <cell r="C48">
            <v>5307360</v>
          </cell>
        </row>
        <row r="49">
          <cell r="C49">
            <v>11368000</v>
          </cell>
        </row>
        <row r="50">
          <cell r="C50">
            <v>12766485.67</v>
          </cell>
        </row>
        <row r="51">
          <cell r="C51">
            <v>3084000</v>
          </cell>
        </row>
        <row r="52">
          <cell r="C52">
            <v>4428000</v>
          </cell>
        </row>
        <row r="53">
          <cell r="C53">
            <v>12748148.720000001</v>
          </cell>
        </row>
        <row r="54">
          <cell r="C54">
            <v>8050000</v>
          </cell>
        </row>
        <row r="55">
          <cell r="C55">
            <v>67890495</v>
          </cell>
        </row>
        <row r="56">
          <cell r="C56">
            <v>2424000</v>
          </cell>
        </row>
        <row r="57">
          <cell r="C57">
            <v>3350000</v>
          </cell>
        </row>
        <row r="60">
          <cell r="C60">
            <v>13733440</v>
          </cell>
        </row>
        <row r="61">
          <cell r="C61">
            <v>60925445.359999999</v>
          </cell>
        </row>
        <row r="62">
          <cell r="C62">
            <v>0</v>
          </cell>
        </row>
        <row r="63">
          <cell r="C63">
            <v>302233209.61000001</v>
          </cell>
        </row>
        <row r="64">
          <cell r="C64">
            <v>12276168</v>
          </cell>
        </row>
        <row r="67">
          <cell r="C67">
            <v>73988950.870000005</v>
          </cell>
        </row>
        <row r="68">
          <cell r="C68">
            <v>59484769.229999997</v>
          </cell>
        </row>
        <row r="69">
          <cell r="C69">
            <v>567157.07999999996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13937024.560000001</v>
          </cell>
        </row>
        <row r="73">
          <cell r="C73">
            <v>0</v>
          </cell>
        </row>
        <row r="74">
          <cell r="C74">
            <v>32009568.079999998</v>
          </cell>
        </row>
        <row r="75">
          <cell r="C75">
            <v>477122012.74000001</v>
          </cell>
        </row>
        <row r="76">
          <cell r="C76">
            <v>5000000</v>
          </cell>
        </row>
        <row r="77">
          <cell r="C77">
            <v>0</v>
          </cell>
        </row>
        <row r="78">
          <cell r="C78">
            <v>0</v>
          </cell>
        </row>
        <row r="81">
          <cell r="C81">
            <v>0</v>
          </cell>
        </row>
        <row r="82">
          <cell r="C82">
            <v>520719938.47000003</v>
          </cell>
        </row>
        <row r="83">
          <cell r="C83">
            <v>198733010.25</v>
          </cell>
        </row>
        <row r="88">
          <cell r="C88">
            <v>113037.42</v>
          </cell>
        </row>
        <row r="89">
          <cell r="C89">
            <v>3629250</v>
          </cell>
        </row>
        <row r="90">
          <cell r="C90">
            <v>51000000</v>
          </cell>
        </row>
        <row r="91">
          <cell r="C91">
            <v>0</v>
          </cell>
        </row>
        <row r="92">
          <cell r="C92">
            <v>2000000</v>
          </cell>
        </row>
        <row r="93">
          <cell r="C93">
            <v>0</v>
          </cell>
        </row>
        <row r="94">
          <cell r="C94">
            <v>515475</v>
          </cell>
        </row>
        <row r="97">
          <cell r="C97">
            <v>228363534.87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LUELCO</v>
          </cell>
        </row>
        <row r="12">
          <cell r="C12">
            <v>4530186910</v>
          </cell>
        </row>
        <row r="13">
          <cell r="C13">
            <v>4107689954</v>
          </cell>
        </row>
        <row r="14">
          <cell r="C14">
            <v>91432464</v>
          </cell>
        </row>
        <row r="15">
          <cell r="C15">
            <v>63016396</v>
          </cell>
        </row>
        <row r="16">
          <cell r="C16">
            <v>50430087.100000001</v>
          </cell>
        </row>
        <row r="17">
          <cell r="C17">
            <v>480825.29</v>
          </cell>
        </row>
        <row r="20">
          <cell r="C20">
            <v>12105483.609999999</v>
          </cell>
        </row>
        <row r="22">
          <cell r="C22">
            <v>28048096</v>
          </cell>
        </row>
        <row r="23">
          <cell r="C23">
            <v>240000000</v>
          </cell>
        </row>
        <row r="25">
          <cell r="C25">
            <v>79200000</v>
          </cell>
        </row>
        <row r="26">
          <cell r="C26">
            <v>72000000</v>
          </cell>
        </row>
        <row r="28">
          <cell r="C28">
            <v>7200000</v>
          </cell>
        </row>
        <row r="29">
          <cell r="C29">
            <v>536191462</v>
          </cell>
        </row>
        <row r="32">
          <cell r="C32">
            <v>536191462</v>
          </cell>
        </row>
        <row r="34">
          <cell r="C34">
            <v>10310332</v>
          </cell>
        </row>
        <row r="38">
          <cell r="C38">
            <v>5155888704</v>
          </cell>
        </row>
        <row r="41">
          <cell r="C41">
            <v>3715401352</v>
          </cell>
        </row>
        <row r="42">
          <cell r="C42">
            <v>400507310</v>
          </cell>
        </row>
        <row r="43">
          <cell r="C43">
            <v>202001318</v>
          </cell>
        </row>
        <row r="44">
          <cell r="C44">
            <v>29970287</v>
          </cell>
        </row>
        <row r="45">
          <cell r="C45">
            <v>35555560</v>
          </cell>
        </row>
        <row r="46">
          <cell r="C46">
            <v>4882752</v>
          </cell>
        </row>
        <row r="47">
          <cell r="C47">
            <v>9956677</v>
          </cell>
        </row>
        <row r="48">
          <cell r="C48">
            <v>5658646</v>
          </cell>
        </row>
        <row r="49">
          <cell r="C49">
            <v>21053610</v>
          </cell>
        </row>
        <row r="50">
          <cell r="C50">
            <v>14677600</v>
          </cell>
        </row>
        <row r="51">
          <cell r="C51">
            <v>1644000</v>
          </cell>
        </row>
        <row r="52">
          <cell r="C52">
            <v>2010000</v>
          </cell>
        </row>
        <row r="53">
          <cell r="C53">
            <v>19642560</v>
          </cell>
        </row>
        <row r="54">
          <cell r="C54">
            <v>5511810</v>
          </cell>
        </row>
        <row r="55">
          <cell r="C55">
            <v>25600820</v>
          </cell>
        </row>
        <row r="56">
          <cell r="C56">
            <v>3742950</v>
          </cell>
        </row>
        <row r="57">
          <cell r="C57">
            <v>18598720</v>
          </cell>
        </row>
        <row r="60">
          <cell r="C60">
            <v>28890848</v>
          </cell>
        </row>
        <row r="67">
          <cell r="C67">
            <v>63016396</v>
          </cell>
        </row>
        <row r="68">
          <cell r="C68">
            <v>50430087.100000001</v>
          </cell>
        </row>
        <row r="69">
          <cell r="C69">
            <v>480825.29</v>
          </cell>
        </row>
        <row r="72">
          <cell r="C72">
            <v>12105483.609999999</v>
          </cell>
        </row>
        <row r="74">
          <cell r="C74">
            <v>28048096</v>
          </cell>
        </row>
        <row r="75">
          <cell r="C75">
            <v>240000000</v>
          </cell>
        </row>
        <row r="81">
          <cell r="C81">
            <v>10310332</v>
          </cell>
        </row>
        <row r="82">
          <cell r="C82">
            <v>470842580</v>
          </cell>
        </row>
        <row r="83">
          <cell r="C83">
            <v>222858977</v>
          </cell>
        </row>
        <row r="90">
          <cell r="C90">
            <v>68000000</v>
          </cell>
        </row>
        <row r="97">
          <cell r="C97">
            <v>237490851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PANELCO I</v>
          </cell>
        </row>
        <row r="12">
          <cell r="C12">
            <v>3023995091</v>
          </cell>
        </row>
        <row r="13">
          <cell r="C13">
            <v>2608976836</v>
          </cell>
        </row>
        <row r="14">
          <cell r="C14">
            <v>42994371</v>
          </cell>
        </row>
        <row r="15">
          <cell r="C15">
            <v>38194361</v>
          </cell>
        </row>
        <row r="16">
          <cell r="C16">
            <v>30565775</v>
          </cell>
        </row>
        <row r="17">
          <cell r="C17">
            <v>291429</v>
          </cell>
        </row>
        <row r="20">
          <cell r="C20">
            <v>7337157</v>
          </cell>
        </row>
        <row r="22">
          <cell r="C22">
            <v>16851462</v>
          </cell>
        </row>
        <row r="23">
          <cell r="C23">
            <v>316978061</v>
          </cell>
        </row>
        <row r="25">
          <cell r="C25">
            <v>46375030</v>
          </cell>
        </row>
        <row r="26">
          <cell r="C26">
            <v>29726483</v>
          </cell>
        </row>
        <row r="27">
          <cell r="C27">
            <v>659091</v>
          </cell>
        </row>
        <row r="28">
          <cell r="C28">
            <v>15989456</v>
          </cell>
        </row>
        <row r="29">
          <cell r="C29">
            <v>1095635459.04</v>
          </cell>
        </row>
        <row r="31">
          <cell r="C31">
            <v>53385139.670000002</v>
          </cell>
        </row>
        <row r="32">
          <cell r="C32">
            <v>1042250319.37</v>
          </cell>
        </row>
        <row r="36">
          <cell r="C36">
            <v>31296864</v>
          </cell>
        </row>
        <row r="38">
          <cell r="C38">
            <v>4197302444.04</v>
          </cell>
        </row>
        <row r="41">
          <cell r="C41">
            <v>2461055247</v>
          </cell>
        </row>
        <row r="42">
          <cell r="C42">
            <v>215681168</v>
          </cell>
        </row>
        <row r="43">
          <cell r="C43">
            <v>112041592</v>
          </cell>
        </row>
        <row r="44">
          <cell r="C44">
            <v>8506447</v>
          </cell>
        </row>
        <row r="45">
          <cell r="C45">
            <v>28477892</v>
          </cell>
        </row>
        <row r="46">
          <cell r="C46">
            <v>3238423</v>
          </cell>
        </row>
        <row r="47">
          <cell r="C47">
            <v>2000000</v>
          </cell>
        </row>
        <row r="48">
          <cell r="C48">
            <v>2209200</v>
          </cell>
        </row>
        <row r="49">
          <cell r="C49">
            <v>12000000</v>
          </cell>
        </row>
        <row r="50">
          <cell r="C50">
            <v>14234486</v>
          </cell>
        </row>
        <row r="51">
          <cell r="C51">
            <v>2005200</v>
          </cell>
        </row>
        <row r="52">
          <cell r="C52">
            <v>1389600</v>
          </cell>
        </row>
        <row r="53">
          <cell r="C53">
            <v>13958633</v>
          </cell>
        </row>
        <row r="54">
          <cell r="C54">
            <v>2000000</v>
          </cell>
        </row>
        <row r="55">
          <cell r="C55">
            <v>8437218</v>
          </cell>
        </row>
        <row r="56">
          <cell r="C56">
            <v>1682477</v>
          </cell>
        </row>
        <row r="57">
          <cell r="C57">
            <v>3500000</v>
          </cell>
        </row>
        <row r="61">
          <cell r="C61">
            <v>23503965</v>
          </cell>
        </row>
        <row r="64">
          <cell r="C64">
            <v>22231739</v>
          </cell>
        </row>
        <row r="67">
          <cell r="C67">
            <v>38194361</v>
          </cell>
        </row>
        <row r="68">
          <cell r="C68">
            <v>30565775</v>
          </cell>
        </row>
        <row r="69">
          <cell r="C69">
            <v>291429</v>
          </cell>
        </row>
        <row r="72">
          <cell r="C72">
            <v>7337157</v>
          </cell>
        </row>
        <row r="74">
          <cell r="C74">
            <v>16851462</v>
          </cell>
        </row>
        <row r="75">
          <cell r="C75">
            <v>316978061</v>
          </cell>
        </row>
        <row r="81">
          <cell r="C81">
            <v>249065642.37</v>
          </cell>
        </row>
        <row r="82">
          <cell r="C82">
            <v>720537571.85000002</v>
          </cell>
        </row>
        <row r="83">
          <cell r="C83">
            <v>126032244.83</v>
          </cell>
        </row>
        <row r="88">
          <cell r="C88">
            <v>42994371</v>
          </cell>
        </row>
        <row r="90">
          <cell r="C90">
            <v>20054613</v>
          </cell>
        </row>
        <row r="97">
          <cell r="C97">
            <v>132475278.81999999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M Reference"/>
      <sheetName val="Allocation Factors"/>
      <sheetName val="Trial Balance"/>
      <sheetName val="SOO - Output Report"/>
      <sheetName val="SFP- Output Report"/>
      <sheetName val="Consolidated Cash Flows"/>
      <sheetName val="SCF"/>
      <sheetName val="Accounting of Universal Charges"/>
      <sheetName val="SCAR"/>
      <sheetName val="Accounting of RFSC"/>
      <sheetName val="Payroll Allocations"/>
      <sheetName val="Sheet1"/>
      <sheetName val="Sheet2"/>
      <sheetName val="Version Numb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C2" t="str">
            <v>PANELCO III</v>
          </cell>
        </row>
        <row r="12">
          <cell r="C12">
            <v>8079485112.96</v>
          </cell>
        </row>
        <row r="13">
          <cell r="C13">
            <v>6870951705.9300003</v>
          </cell>
        </row>
        <row r="14">
          <cell r="C14">
            <v>134472034.24000001</v>
          </cell>
        </row>
        <row r="15">
          <cell r="C15">
            <v>199347188.22999999</v>
          </cell>
        </row>
        <row r="16">
          <cell r="C16">
            <v>80087191.129999995</v>
          </cell>
        </row>
        <row r="17">
          <cell r="C17">
            <v>881789.02</v>
          </cell>
        </row>
        <row r="20">
          <cell r="C20">
            <v>22200335.370000001</v>
          </cell>
        </row>
        <row r="21">
          <cell r="C21">
            <v>96177872.709999993</v>
          </cell>
        </row>
        <row r="22">
          <cell r="C22">
            <v>45518598.369999997</v>
          </cell>
        </row>
        <row r="23">
          <cell r="C23">
            <v>829195586.19000006</v>
          </cell>
        </row>
        <row r="25">
          <cell r="C25">
            <v>37301104.039999999</v>
          </cell>
        </row>
        <row r="26">
          <cell r="C26">
            <v>37301104.039999999</v>
          </cell>
        </row>
        <row r="29">
          <cell r="C29">
            <v>40750000</v>
          </cell>
        </row>
        <row r="31">
          <cell r="C31">
            <v>40750000</v>
          </cell>
        </row>
        <row r="38">
          <cell r="C38">
            <v>8157536217</v>
          </cell>
        </row>
        <row r="41">
          <cell r="C41">
            <v>6231488395</v>
          </cell>
        </row>
        <row r="42">
          <cell r="C42">
            <v>540136784</v>
          </cell>
        </row>
        <row r="43">
          <cell r="C43">
            <v>162273177</v>
          </cell>
        </row>
        <row r="44">
          <cell r="C44">
            <v>18983046</v>
          </cell>
        </row>
        <row r="45">
          <cell r="C45">
            <v>57788669</v>
          </cell>
        </row>
        <row r="46">
          <cell r="C46">
            <v>5887979</v>
          </cell>
        </row>
        <row r="47">
          <cell r="C47">
            <v>17436558</v>
          </cell>
        </row>
        <row r="48">
          <cell r="C48">
            <v>1868800</v>
          </cell>
        </row>
        <row r="49">
          <cell r="C49">
            <v>13688000</v>
          </cell>
        </row>
        <row r="50">
          <cell r="C50">
            <v>140770628</v>
          </cell>
        </row>
        <row r="51">
          <cell r="C51">
            <v>3168000</v>
          </cell>
        </row>
        <row r="52">
          <cell r="C52">
            <v>4404000</v>
          </cell>
        </row>
        <row r="53">
          <cell r="C53">
            <v>62190612</v>
          </cell>
        </row>
        <row r="54">
          <cell r="C54">
            <v>11070600</v>
          </cell>
        </row>
        <row r="55">
          <cell r="C55">
            <v>28938190</v>
          </cell>
        </row>
        <row r="56">
          <cell r="C56">
            <v>9740525</v>
          </cell>
        </row>
        <row r="57">
          <cell r="C57">
            <v>1928000</v>
          </cell>
        </row>
        <row r="61">
          <cell r="C61">
            <v>32745818</v>
          </cell>
        </row>
        <row r="62">
          <cell r="C62">
            <v>9978688</v>
          </cell>
        </row>
        <row r="67">
          <cell r="C67">
            <v>201951971</v>
          </cell>
        </row>
        <row r="68">
          <cell r="C68">
            <v>80087191</v>
          </cell>
        </row>
        <row r="69">
          <cell r="C69">
            <v>881789</v>
          </cell>
        </row>
        <row r="72">
          <cell r="C72">
            <v>22200335</v>
          </cell>
        </row>
        <row r="73">
          <cell r="C73">
            <v>98782656</v>
          </cell>
        </row>
        <row r="74">
          <cell r="C74">
            <v>45518598</v>
          </cell>
        </row>
        <row r="75">
          <cell r="C75">
            <v>832302358</v>
          </cell>
        </row>
        <row r="82">
          <cell r="C82">
            <v>116245035</v>
          </cell>
        </row>
        <row r="83">
          <cell r="C83">
            <v>68110800</v>
          </cell>
        </row>
        <row r="90">
          <cell r="C90">
            <v>60000000</v>
          </cell>
        </row>
        <row r="97">
          <cell r="C97">
            <v>225016651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101"/>
  <sheetViews>
    <sheetView showGridLines="0" tabSelected="1" zoomScaleNormal="100" workbookViewId="0">
      <selection activeCell="A80" sqref="A80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CENPELCO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+[1]SCF!$C$2</f>
        <v>CENPELCO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[1]SCF!C12</f>
        <v>7983884613</v>
      </c>
      <c r="C16" s="15">
        <v>4012228239.9300003</v>
      </c>
      <c r="D16" s="15">
        <f>+C16-B16</f>
        <v>-3971656373.0699997</v>
      </c>
      <c r="E16" s="16">
        <f t="shared" ref="E16:E42" si="0">+D16/B16*100</f>
        <v>-49.745913995337943</v>
      </c>
    </row>
    <row r="17" spans="1:5" ht="15" customHeight="1" x14ac:dyDescent="0.3">
      <c r="A17" s="17" t="s">
        <v>11</v>
      </c>
      <c r="B17" s="18">
        <f>[1]SCF!C13</f>
        <v>7539841421</v>
      </c>
      <c r="C17" s="18">
        <v>3832430738.9700003</v>
      </c>
      <c r="D17" s="18">
        <f t="shared" ref="D17:D42" si="1">+C17-B17</f>
        <v>-3707410682.0299997</v>
      </c>
      <c r="E17" s="19">
        <f t="shared" ref="E17:E18" si="2">IFERROR(+D17/B17*100,0)</f>
        <v>-49.17093709297523</v>
      </c>
    </row>
    <row r="18" spans="1:5" ht="15" customHeight="1" x14ac:dyDescent="0.3">
      <c r="A18" s="17" t="s">
        <v>12</v>
      </c>
      <c r="B18" s="18">
        <f>[1]SCF!C14</f>
        <v>217591460</v>
      </c>
      <c r="C18" s="18">
        <v>100640940.77000001</v>
      </c>
      <c r="D18" s="18">
        <f t="shared" si="1"/>
        <v>-116950519.22999999</v>
      </c>
      <c r="E18" s="19">
        <f t="shared" si="2"/>
        <v>-53.747752430173492</v>
      </c>
    </row>
    <row r="19" spans="1:5" ht="15" customHeight="1" x14ac:dyDescent="0.3">
      <c r="A19" s="20" t="s">
        <v>13</v>
      </c>
      <c r="B19" s="15">
        <f>[1]SCF!C15</f>
        <v>108795730</v>
      </c>
      <c r="C19" s="21">
        <v>52166465.130000003</v>
      </c>
      <c r="D19" s="21">
        <f t="shared" si="1"/>
        <v>-56629264.869999997</v>
      </c>
      <c r="E19" s="22">
        <f t="shared" si="0"/>
        <v>-52.050999492351401</v>
      </c>
    </row>
    <row r="20" spans="1:5" ht="15" customHeight="1" x14ac:dyDescent="0.3">
      <c r="A20" s="23" t="s">
        <v>14</v>
      </c>
      <c r="B20" s="18">
        <f>[1]SCF!C16</f>
        <v>87065883</v>
      </c>
      <c r="C20" s="18">
        <v>42137669.789999999</v>
      </c>
      <c r="D20" s="18">
        <f t="shared" si="1"/>
        <v>-44928213.210000001</v>
      </c>
      <c r="E20" s="19">
        <f t="shared" ref="E20:E28" si="3">IFERROR(+D20/B20*100,0)</f>
        <v>-51.602547016033832</v>
      </c>
    </row>
    <row r="21" spans="1:5" ht="15" customHeight="1" x14ac:dyDescent="0.3">
      <c r="A21" s="23" t="s">
        <v>15</v>
      </c>
      <c r="B21" s="18">
        <f>[1]SCF!C17</f>
        <v>830129</v>
      </c>
      <c r="C21" s="18">
        <v>391893.52999999997</v>
      </c>
      <c r="D21" s="18">
        <f t="shared" si="1"/>
        <v>-438235.47000000003</v>
      </c>
      <c r="E21" s="19">
        <f t="shared" si="3"/>
        <v>-52.791249311853946</v>
      </c>
    </row>
    <row r="22" spans="1:5" ht="15" customHeight="1" x14ac:dyDescent="0.3">
      <c r="A22" s="23" t="s">
        <v>16</v>
      </c>
      <c r="B22" s="18">
        <f>[1]SCF!C18</f>
        <v>0</v>
      </c>
      <c r="C22" s="18">
        <v>0</v>
      </c>
      <c r="D22" s="18">
        <f t="shared" si="1"/>
        <v>0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[1]SCF!C19</f>
        <v>0</v>
      </c>
      <c r="C23" s="18">
        <v>0</v>
      </c>
      <c r="D23" s="18">
        <f t="shared" si="1"/>
        <v>0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[1]SCF!C20</f>
        <v>20899718</v>
      </c>
      <c r="C24" s="18">
        <v>9636901.8100000005</v>
      </c>
      <c r="D24" s="18">
        <f t="shared" si="1"/>
        <v>-11262816.189999999</v>
      </c>
      <c r="E24" s="19">
        <f t="shared" si="3"/>
        <v>-53.889799804954308</v>
      </c>
    </row>
    <row r="25" spans="1:5" ht="15" customHeight="1" x14ac:dyDescent="0.3">
      <c r="A25" s="23" t="s">
        <v>19</v>
      </c>
      <c r="B25" s="18">
        <f>[1]SCF!C21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[1]SCF!C22</f>
        <v>48000988</v>
      </c>
      <c r="C26" s="18">
        <v>1785694.06</v>
      </c>
      <c r="D26" s="18">
        <f t="shared" si="1"/>
        <v>-46215293.939999998</v>
      </c>
      <c r="E26" s="19">
        <f t="shared" si="3"/>
        <v>-96.279880614124025</v>
      </c>
    </row>
    <row r="27" spans="1:5" ht="15" customHeight="1" x14ac:dyDescent="0.3">
      <c r="A27" s="17" t="s">
        <v>21</v>
      </c>
      <c r="B27" s="18">
        <f>[1]SCF!C23</f>
        <v>69655014</v>
      </c>
      <c r="C27" s="18">
        <v>25204401</v>
      </c>
      <c r="D27" s="18">
        <f t="shared" si="1"/>
        <v>-44450613</v>
      </c>
      <c r="E27" s="19">
        <f t="shared" si="3"/>
        <v>-63.815381617754042</v>
      </c>
    </row>
    <row r="28" spans="1:5" ht="15" customHeight="1" x14ac:dyDescent="0.3">
      <c r="A28" s="17" t="s">
        <v>22</v>
      </c>
      <c r="B28" s="18">
        <f>[1]SCF!C24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[1]SCF!C25</f>
        <v>192874036</v>
      </c>
      <c r="C29" s="15">
        <v>76693458.030000001</v>
      </c>
      <c r="D29" s="15">
        <f t="shared" si="1"/>
        <v>-116180577.97</v>
      </c>
      <c r="E29" s="16">
        <f t="shared" si="0"/>
        <v>-60.236504808765446</v>
      </c>
    </row>
    <row r="30" spans="1:5" ht="15" customHeight="1" x14ac:dyDescent="0.3">
      <c r="A30" s="17" t="s">
        <v>24</v>
      </c>
      <c r="B30" s="18">
        <f>[1]SCF!C26</f>
        <v>87903885</v>
      </c>
      <c r="C30" s="18">
        <v>37251661.32</v>
      </c>
      <c r="D30" s="18">
        <f t="shared" si="1"/>
        <v>-50652223.68</v>
      </c>
      <c r="E30" s="19">
        <f t="shared" ref="E30:E32" si="4">IFERROR(+D30/B30*100,0)</f>
        <v>-57.622281063004209</v>
      </c>
    </row>
    <row r="31" spans="1:5" ht="15" customHeight="1" x14ac:dyDescent="0.3">
      <c r="A31" s="17" t="s">
        <v>25</v>
      </c>
      <c r="B31" s="18">
        <f>[1]SCF!C27</f>
        <v>20790001</v>
      </c>
      <c r="C31" s="18">
        <v>9916797.4299999997</v>
      </c>
      <c r="D31" s="18">
        <f t="shared" si="1"/>
        <v>-10873203.57</v>
      </c>
      <c r="E31" s="19">
        <f t="shared" si="4"/>
        <v>-52.30015895622131</v>
      </c>
    </row>
    <row r="32" spans="1:5" x14ac:dyDescent="0.3">
      <c r="A32" s="17" t="s">
        <v>26</v>
      </c>
      <c r="B32" s="18">
        <f>[1]SCF!C28</f>
        <v>84180150</v>
      </c>
      <c r="C32" s="18">
        <v>29524999.279999997</v>
      </c>
      <c r="D32" s="18">
        <f t="shared" si="1"/>
        <v>-54655150.719999999</v>
      </c>
      <c r="E32" s="19">
        <f t="shared" si="4"/>
        <v>-64.926411654053837</v>
      </c>
    </row>
    <row r="33" spans="1:5" x14ac:dyDescent="0.3">
      <c r="A33" s="14" t="s">
        <v>27</v>
      </c>
      <c r="B33" s="15">
        <f>[1]SCF!C29</f>
        <v>1015925418</v>
      </c>
      <c r="C33" s="15">
        <v>124300000</v>
      </c>
      <c r="D33" s="15">
        <f t="shared" si="1"/>
        <v>-891625418</v>
      </c>
      <c r="E33" s="16">
        <f t="shared" si="0"/>
        <v>-87.764849879954483</v>
      </c>
    </row>
    <row r="34" spans="1:5" ht="15" customHeight="1" x14ac:dyDescent="0.3">
      <c r="A34" s="17" t="s">
        <v>28</v>
      </c>
      <c r="B34" s="18">
        <f>[1]SCF!C30</f>
        <v>188032640</v>
      </c>
      <c r="C34" s="18">
        <v>50000000</v>
      </c>
      <c r="D34" s="18">
        <f t="shared" si="1"/>
        <v>-138032640</v>
      </c>
      <c r="E34" s="19">
        <f t="shared" ref="E34:E41" si="5">IFERROR(+D34/B34*100,0)</f>
        <v>-73.408871991586139</v>
      </c>
    </row>
    <row r="35" spans="1:5" ht="15" customHeight="1" x14ac:dyDescent="0.3">
      <c r="A35" s="17" t="s">
        <v>29</v>
      </c>
      <c r="B35" s="18">
        <f>[1]SCF!C31</f>
        <v>827892778</v>
      </c>
      <c r="C35" s="18">
        <v>74300000</v>
      </c>
      <c r="D35" s="18">
        <f t="shared" si="1"/>
        <v>-753592778</v>
      </c>
      <c r="E35" s="19">
        <f t="shared" si="5"/>
        <v>-91.025407881985416</v>
      </c>
    </row>
    <row r="36" spans="1:5" ht="20.399999999999999" customHeight="1" x14ac:dyDescent="0.3">
      <c r="A36" s="17" t="s">
        <v>30</v>
      </c>
      <c r="B36" s="18">
        <f>[1]SCF!C32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[1]SCF!C33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[1]SCF!C34</f>
        <v>28768734</v>
      </c>
      <c r="C38" s="18">
        <v>15432801.189999999</v>
      </c>
      <c r="D38" s="18">
        <f t="shared" si="1"/>
        <v>-13335932.810000001</v>
      </c>
      <c r="E38" s="19">
        <f t="shared" si="5"/>
        <v>-46.35564710633426</v>
      </c>
    </row>
    <row r="39" spans="1:5" ht="15" customHeight="1" x14ac:dyDescent="0.3">
      <c r="A39" s="24" t="s">
        <v>33</v>
      </c>
      <c r="B39" s="18">
        <f>[1]SCF!C35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[1]SCF!C36</f>
        <v>217591460</v>
      </c>
      <c r="C40" s="18">
        <v>100640940.77000001</v>
      </c>
      <c r="D40" s="18">
        <f t="shared" si="1"/>
        <v>-116950519.22999999</v>
      </c>
      <c r="E40" s="19">
        <f t="shared" si="5"/>
        <v>-53.747752430173492</v>
      </c>
    </row>
    <row r="41" spans="1:5" ht="15" customHeight="1" x14ac:dyDescent="0.3">
      <c r="A41" s="24" t="s">
        <v>35</v>
      </c>
      <c r="B41" s="18">
        <f>[1]SCF!C37</f>
        <v>0</v>
      </c>
      <c r="C41" s="18">
        <v>0</v>
      </c>
      <c r="D41" s="18">
        <f t="shared" si="1"/>
        <v>0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[1]SCF!C38</f>
        <v>9439044261</v>
      </c>
      <c r="C42" s="27">
        <v>4329295439.920001</v>
      </c>
      <c r="D42" s="27">
        <f t="shared" si="1"/>
        <v>-5109748821.079999</v>
      </c>
      <c r="E42" s="28">
        <f t="shared" si="0"/>
        <v>-54.134175874058855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[1]SCF!C41</f>
        <v>7593613815</v>
      </c>
      <c r="C45" s="18">
        <v>3608494986.8299999</v>
      </c>
      <c r="D45" s="18">
        <f>C45-B45</f>
        <v>-3985118828.1700001</v>
      </c>
      <c r="E45" s="19">
        <f>IFERROR(+D45/B45*100,0)</f>
        <v>-52.479872235509518</v>
      </c>
    </row>
    <row r="46" spans="1:5" ht="15" customHeight="1" x14ac:dyDescent="0.3">
      <c r="A46" s="14" t="s">
        <v>39</v>
      </c>
      <c r="B46" s="15">
        <f>[1]SCF!C42</f>
        <v>402653262</v>
      </c>
      <c r="C46" s="15">
        <v>179584719.22</v>
      </c>
      <c r="D46" s="15">
        <f t="shared" ref="D46:D61" si="6">+B46-C46</f>
        <v>223068542.78</v>
      </c>
      <c r="E46" s="16">
        <f t="shared" ref="E46" si="7">+D46/B46*100</f>
        <v>55.399661155607383</v>
      </c>
    </row>
    <row r="47" spans="1:5" ht="15" customHeight="1" x14ac:dyDescent="0.3">
      <c r="A47" s="17" t="s">
        <v>40</v>
      </c>
      <c r="B47" s="18">
        <f>[1]SCF!C43</f>
        <v>200599519</v>
      </c>
      <c r="C47" s="18">
        <v>84546229.979999989</v>
      </c>
      <c r="D47" s="18">
        <f t="shared" si="6"/>
        <v>116053289.02000001</v>
      </c>
      <c r="E47" s="19">
        <f t="shared" ref="E47:E61" si="8">IFERROR(+D47/B47*100,0)</f>
        <v>57.853223975078429</v>
      </c>
    </row>
    <row r="48" spans="1:5" ht="15" customHeight="1" x14ac:dyDescent="0.3">
      <c r="A48" s="17" t="s">
        <v>41</v>
      </c>
      <c r="B48" s="18">
        <f>[1]SCF!C44</f>
        <v>15300931</v>
      </c>
      <c r="C48" s="18">
        <v>7906274.5500000007</v>
      </c>
      <c r="D48" s="18">
        <f t="shared" si="6"/>
        <v>7394656.4499999993</v>
      </c>
      <c r="E48" s="19">
        <f t="shared" si="8"/>
        <v>48.328147156535763</v>
      </c>
    </row>
    <row r="49" spans="1:5" ht="15" customHeight="1" x14ac:dyDescent="0.3">
      <c r="A49" s="17" t="s">
        <v>42</v>
      </c>
      <c r="B49" s="18">
        <f>[1]SCF!C45</f>
        <v>30978470</v>
      </c>
      <c r="C49" s="18">
        <v>17582304.439999998</v>
      </c>
      <c r="D49" s="18">
        <f t="shared" si="6"/>
        <v>13396165.560000002</v>
      </c>
      <c r="E49" s="19">
        <f t="shared" si="8"/>
        <v>43.243470578114419</v>
      </c>
    </row>
    <row r="50" spans="1:5" ht="15" customHeight="1" x14ac:dyDescent="0.3">
      <c r="A50" s="17" t="s">
        <v>43</v>
      </c>
      <c r="B50" s="18">
        <f>[1]SCF!C46</f>
        <v>5170887</v>
      </c>
      <c r="C50" s="18">
        <v>1707600.03</v>
      </c>
      <c r="D50" s="18">
        <f t="shared" si="6"/>
        <v>3463286.9699999997</v>
      </c>
      <c r="E50" s="19">
        <f t="shared" si="8"/>
        <v>66.976651588015741</v>
      </c>
    </row>
    <row r="51" spans="1:5" ht="15" customHeight="1" x14ac:dyDescent="0.3">
      <c r="A51" s="17" t="s">
        <v>44</v>
      </c>
      <c r="B51" s="18">
        <f>[1]SCF!C47</f>
        <v>9792820</v>
      </c>
      <c r="C51" s="18">
        <v>5317950.8699999992</v>
      </c>
      <c r="D51" s="18">
        <f t="shared" si="6"/>
        <v>4474869.1300000008</v>
      </c>
      <c r="E51" s="19">
        <f t="shared" si="8"/>
        <v>45.695408779085092</v>
      </c>
    </row>
    <row r="52" spans="1:5" x14ac:dyDescent="0.3">
      <c r="A52" s="17" t="s">
        <v>45</v>
      </c>
      <c r="B52" s="18">
        <f>[1]SCF!C48</f>
        <v>4164967</v>
      </c>
      <c r="C52" s="18">
        <v>1213135.1099999999</v>
      </c>
      <c r="D52" s="18">
        <f t="shared" si="6"/>
        <v>2951831.89</v>
      </c>
      <c r="E52" s="19">
        <f t="shared" si="8"/>
        <v>70.872875823505936</v>
      </c>
    </row>
    <row r="53" spans="1:5" ht="15" customHeight="1" x14ac:dyDescent="0.3">
      <c r="A53" s="17" t="s">
        <v>46</v>
      </c>
      <c r="B53" s="18">
        <f>[1]SCF!C49</f>
        <v>16763767</v>
      </c>
      <c r="C53" s="18">
        <v>6641137.3300000001</v>
      </c>
      <c r="D53" s="18">
        <f t="shared" si="6"/>
        <v>10122629.67</v>
      </c>
      <c r="E53" s="19">
        <f t="shared" si="8"/>
        <v>60.383979746318353</v>
      </c>
    </row>
    <row r="54" spans="1:5" ht="15" customHeight="1" x14ac:dyDescent="0.3">
      <c r="A54" s="17" t="s">
        <v>47</v>
      </c>
      <c r="B54" s="18">
        <f>[1]SCF!C50</f>
        <v>13310353</v>
      </c>
      <c r="C54" s="18">
        <v>3441001.7900000005</v>
      </c>
      <c r="D54" s="18">
        <f t="shared" si="6"/>
        <v>9869351.209999999</v>
      </c>
      <c r="E54" s="19">
        <f t="shared" si="8"/>
        <v>74.147929885856513</v>
      </c>
    </row>
    <row r="55" spans="1:5" ht="15" customHeight="1" x14ac:dyDescent="0.3">
      <c r="A55" s="17" t="s">
        <v>48</v>
      </c>
      <c r="B55" s="18">
        <f>[1]SCF!C51</f>
        <v>3521400</v>
      </c>
      <c r="C55" s="18">
        <v>1967182.9</v>
      </c>
      <c r="D55" s="18">
        <f t="shared" si="6"/>
        <v>1554217.1</v>
      </c>
      <c r="E55" s="19">
        <f t="shared" si="8"/>
        <v>44.136340659964787</v>
      </c>
    </row>
    <row r="56" spans="1:5" ht="15" customHeight="1" x14ac:dyDescent="0.3">
      <c r="A56" s="17" t="s">
        <v>49</v>
      </c>
      <c r="B56" s="18">
        <f>[1]SCF!C52</f>
        <v>8016000</v>
      </c>
      <c r="C56" s="18">
        <v>2918175.88</v>
      </c>
      <c r="D56" s="18">
        <f t="shared" si="6"/>
        <v>5097824.12</v>
      </c>
      <c r="E56" s="19">
        <f t="shared" si="8"/>
        <v>63.595610279441118</v>
      </c>
    </row>
    <row r="57" spans="1:5" ht="15" customHeight="1" x14ac:dyDescent="0.3">
      <c r="A57" s="17" t="s">
        <v>50</v>
      </c>
      <c r="B57" s="18">
        <f>[1]SCF!C53</f>
        <v>61652880</v>
      </c>
      <c r="C57" s="18">
        <v>29656585.68</v>
      </c>
      <c r="D57" s="18">
        <f t="shared" si="6"/>
        <v>31996294.32</v>
      </c>
      <c r="E57" s="19">
        <f t="shared" si="8"/>
        <v>51.897485275627034</v>
      </c>
    </row>
    <row r="58" spans="1:5" ht="15" customHeight="1" x14ac:dyDescent="0.3">
      <c r="A58" s="17" t="s">
        <v>51</v>
      </c>
      <c r="B58" s="18">
        <f>[1]SCF!C54</f>
        <v>2509739</v>
      </c>
      <c r="C58" s="18">
        <v>1723641.8399999999</v>
      </c>
      <c r="D58" s="18">
        <f t="shared" si="6"/>
        <v>786097.16000000015</v>
      </c>
      <c r="E58" s="19">
        <f t="shared" si="8"/>
        <v>31.321868927406399</v>
      </c>
    </row>
    <row r="59" spans="1:5" ht="15" customHeight="1" x14ac:dyDescent="0.3">
      <c r="A59" s="17" t="s">
        <v>52</v>
      </c>
      <c r="B59" s="18">
        <f>[1]SCF!C55</f>
        <v>15959600</v>
      </c>
      <c r="C59" s="18">
        <v>6979872.6999999993</v>
      </c>
      <c r="D59" s="18">
        <f t="shared" si="6"/>
        <v>8979727.3000000007</v>
      </c>
      <c r="E59" s="19">
        <f t="shared" si="8"/>
        <v>56.265365673325149</v>
      </c>
    </row>
    <row r="60" spans="1:5" ht="15" customHeight="1" x14ac:dyDescent="0.3">
      <c r="A60" s="17" t="s">
        <v>53</v>
      </c>
      <c r="B60" s="18">
        <f>[1]SCF!C56</f>
        <v>1916529</v>
      </c>
      <c r="C60" s="18">
        <v>363503.48999999993</v>
      </c>
      <c r="D60" s="18">
        <f t="shared" si="6"/>
        <v>1553025.51</v>
      </c>
      <c r="E60" s="19">
        <f t="shared" si="8"/>
        <v>81.033238213457764</v>
      </c>
    </row>
    <row r="61" spans="1:5" ht="15" customHeight="1" x14ac:dyDescent="0.3">
      <c r="A61" s="17" t="s">
        <v>54</v>
      </c>
      <c r="B61" s="18">
        <f>[1]SCF!C57</f>
        <v>12995400</v>
      </c>
      <c r="C61" s="18">
        <v>7620122.6299999999</v>
      </c>
      <c r="D61" s="18">
        <f t="shared" si="6"/>
        <v>5375277.3700000001</v>
      </c>
      <c r="E61" s="19">
        <f t="shared" si="8"/>
        <v>41.362923572956582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[1]SCF!C60</f>
        <v>54816467</v>
      </c>
      <c r="C63" s="18">
        <v>12468311</v>
      </c>
      <c r="D63" s="18">
        <f t="shared" ref="D63:D67" si="9">C63-B63</f>
        <v>-42348156</v>
      </c>
      <c r="E63" s="19">
        <f t="shared" ref="E63:E67" si="10">IFERROR(+D63/B63*100,0)</f>
        <v>-77.254442538224879</v>
      </c>
    </row>
    <row r="64" spans="1:5" x14ac:dyDescent="0.3">
      <c r="A64" s="24" t="s">
        <v>57</v>
      </c>
      <c r="B64" s="18">
        <f>[1]SCF!C61</f>
        <v>206521842</v>
      </c>
      <c r="C64" s="18">
        <v>130182353.98000002</v>
      </c>
      <c r="D64" s="18">
        <f t="shared" si="9"/>
        <v>-76339488.019999981</v>
      </c>
      <c r="E64" s="19">
        <f t="shared" si="10"/>
        <v>-36.964365260697214</v>
      </c>
    </row>
    <row r="65" spans="1:5" ht="15" customHeight="1" x14ac:dyDescent="0.3">
      <c r="A65" s="24" t="s">
        <v>58</v>
      </c>
      <c r="B65" s="18">
        <f>[1]SCF!C62</f>
        <v>18820908</v>
      </c>
      <c r="C65" s="18">
        <v>9698962.6400000006</v>
      </c>
      <c r="D65" s="18">
        <f t="shared" si="9"/>
        <v>-9121945.3599999994</v>
      </c>
      <c r="E65" s="19">
        <f t="shared" si="10"/>
        <v>-48.467084372337396</v>
      </c>
    </row>
    <row r="66" spans="1:5" ht="15" customHeight="1" x14ac:dyDescent="0.3">
      <c r="A66" s="24" t="s">
        <v>59</v>
      </c>
      <c r="B66" s="18">
        <f>[1]SCF!C63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[1]SCF!C64</f>
        <v>248711607</v>
      </c>
      <c r="C67" s="18">
        <v>139106192.50999999</v>
      </c>
      <c r="D67" s="18">
        <f t="shared" si="9"/>
        <v>-109605414.49000001</v>
      </c>
      <c r="E67" s="19">
        <f t="shared" si="10"/>
        <v>-44.069280003486128</v>
      </c>
    </row>
    <row r="68" spans="1:5" ht="15" customHeight="1" x14ac:dyDescent="0.3">
      <c r="A68" s="30" t="s">
        <v>61</v>
      </c>
      <c r="B68" s="15">
        <f>+B63+B64+B65+B66+B67</f>
        <v>528870824</v>
      </c>
      <c r="C68" s="31">
        <v>291455820.13</v>
      </c>
      <c r="D68" s="31">
        <f t="shared" ref="D68" si="11">+C68-B68</f>
        <v>-237415003.87</v>
      </c>
      <c r="E68" s="32">
        <f t="shared" ref="E68" si="12">+D68/B68*100</f>
        <v>-44.890924796032991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[1]SCF!C67</f>
        <v>108795730</v>
      </c>
      <c r="C70" s="15">
        <v>50224731.720000006</v>
      </c>
      <c r="D70" s="15">
        <f t="shared" ref="D70:D82" si="13">+C70-B70</f>
        <v>-58570998.279999994</v>
      </c>
      <c r="E70" s="16">
        <f t="shared" ref="E70:E82" si="14">+D70/B70*100</f>
        <v>-53.835750980300411</v>
      </c>
    </row>
    <row r="71" spans="1:5" ht="15" customHeight="1" x14ac:dyDescent="0.3">
      <c r="A71" s="17" t="s">
        <v>14</v>
      </c>
      <c r="B71" s="18">
        <f>[1]SCF!C68</f>
        <v>87065883</v>
      </c>
      <c r="C71" s="18">
        <v>40318454.260000005</v>
      </c>
      <c r="D71" s="18">
        <f t="shared" si="13"/>
        <v>-46747428.739999995</v>
      </c>
      <c r="E71" s="19">
        <f t="shared" ref="E71:E81" si="15">IFERROR(+D71/B71*100,0)</f>
        <v>-53.69201704415034</v>
      </c>
    </row>
    <row r="72" spans="1:5" ht="15" customHeight="1" x14ac:dyDescent="0.3">
      <c r="A72" s="17" t="s">
        <v>15</v>
      </c>
      <c r="B72" s="18">
        <f>[1]SCF!C69</f>
        <v>830129</v>
      </c>
      <c r="C72" s="18">
        <v>389164.79</v>
      </c>
      <c r="D72" s="18">
        <f t="shared" si="13"/>
        <v>-440964.21</v>
      </c>
      <c r="E72" s="19">
        <f t="shared" si="15"/>
        <v>-53.119962078183036</v>
      </c>
    </row>
    <row r="73" spans="1:5" ht="15" customHeight="1" x14ac:dyDescent="0.3">
      <c r="A73" s="17" t="s">
        <v>16</v>
      </c>
      <c r="B73" s="18">
        <f>[1]SCF!C70</f>
        <v>0</v>
      </c>
      <c r="C73" s="18">
        <v>0</v>
      </c>
      <c r="D73" s="18">
        <f t="shared" si="13"/>
        <v>0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[1]SCF!C71</f>
        <v>0</v>
      </c>
      <c r="C74" s="18">
        <v>0</v>
      </c>
      <c r="D74" s="18">
        <f t="shared" si="13"/>
        <v>0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[1]SCF!C72</f>
        <v>20899718</v>
      </c>
      <c r="C75" s="18">
        <v>9517112.6699999999</v>
      </c>
      <c r="D75" s="18">
        <f t="shared" si="13"/>
        <v>-11382605.33</v>
      </c>
      <c r="E75" s="19">
        <f t="shared" si="15"/>
        <v>-54.462961318425442</v>
      </c>
    </row>
    <row r="76" spans="1:5" ht="15" customHeight="1" x14ac:dyDescent="0.3">
      <c r="A76" s="17" t="s">
        <v>19</v>
      </c>
      <c r="B76" s="18">
        <f>[1]SCF!C73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[1]SCF!C74</f>
        <v>48000988</v>
      </c>
      <c r="C77" s="18">
        <v>2851201.44</v>
      </c>
      <c r="D77" s="18">
        <f t="shared" ref="D77:D81" si="16">C77-B77</f>
        <v>-45149786.560000002</v>
      </c>
      <c r="E77" s="19">
        <f t="shared" si="15"/>
        <v>-94.060119262545186</v>
      </c>
    </row>
    <row r="78" spans="1:5" x14ac:dyDescent="0.3">
      <c r="A78" s="24" t="s">
        <v>66</v>
      </c>
      <c r="B78" s="18">
        <f>[1]SCF!C75</f>
        <v>69655014</v>
      </c>
      <c r="C78" s="18">
        <v>18652010.760000002</v>
      </c>
      <c r="D78" s="18">
        <f t="shared" si="16"/>
        <v>-51003003.239999995</v>
      </c>
      <c r="E78" s="19">
        <f t="shared" si="15"/>
        <v>-73.222299890715675</v>
      </c>
    </row>
    <row r="79" spans="1:5" ht="15" customHeight="1" x14ac:dyDescent="0.3">
      <c r="A79" s="24" t="s">
        <v>67</v>
      </c>
      <c r="B79" s="18">
        <f>[1]SCF!C76</f>
        <v>0</v>
      </c>
      <c r="C79" s="18">
        <v>0</v>
      </c>
      <c r="D79" s="18">
        <f t="shared" si="16"/>
        <v>0</v>
      </c>
      <c r="E79" s="19">
        <f t="shared" si="15"/>
        <v>0</v>
      </c>
    </row>
    <row r="80" spans="1:5" x14ac:dyDescent="0.3">
      <c r="A80" s="24" t="s">
        <v>68</v>
      </c>
      <c r="B80" s="18">
        <f>[1]SCF!C77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[1]SCF!C78</f>
        <v>12696578</v>
      </c>
      <c r="C81" s="18">
        <v>10665788.439999999</v>
      </c>
      <c r="D81" s="18">
        <f t="shared" si="16"/>
        <v>-2030789.5600000005</v>
      </c>
      <c r="E81" s="19">
        <f t="shared" si="15"/>
        <v>-15.994778750620842</v>
      </c>
    </row>
    <row r="82" spans="1:5" ht="15" customHeight="1" x14ac:dyDescent="0.3">
      <c r="A82" s="30" t="s">
        <v>70</v>
      </c>
      <c r="B82" s="15">
        <f>+B70+B77+B78+B79+B80+B81</f>
        <v>239148310</v>
      </c>
      <c r="C82" s="31">
        <v>82393732.359999999</v>
      </c>
      <c r="D82" s="31">
        <f t="shared" si="13"/>
        <v>-156754577.63999999</v>
      </c>
      <c r="E82" s="32">
        <f t="shared" si="14"/>
        <v>-65.547014586889603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[1]SCF!C81</f>
        <v>28768734</v>
      </c>
      <c r="C84" s="18">
        <v>15432801.189999999</v>
      </c>
      <c r="D84" s="18">
        <f t="shared" ref="D84:D88" si="17">+C84-B84</f>
        <v>-13335932.810000001</v>
      </c>
      <c r="E84" s="19">
        <f t="shared" ref="E84:E86" si="18">IFERROR(+D84/B84*100,0)</f>
        <v>-46.35564710633426</v>
      </c>
    </row>
    <row r="85" spans="1:5" ht="15" customHeight="1" x14ac:dyDescent="0.3">
      <c r="A85" s="24" t="s">
        <v>73</v>
      </c>
      <c r="B85" s="18">
        <f>[1]SCF!C82</f>
        <v>390533812</v>
      </c>
      <c r="C85" s="18">
        <v>56292316.890000001</v>
      </c>
      <c r="D85" s="18">
        <f t="shared" si="17"/>
        <v>-334241495.11000001</v>
      </c>
      <c r="E85" s="19">
        <f t="shared" si="18"/>
        <v>-85.585802007330429</v>
      </c>
    </row>
    <row r="86" spans="1:5" ht="15" customHeight="1" x14ac:dyDescent="0.3">
      <c r="A86" s="24" t="s">
        <v>74</v>
      </c>
      <c r="B86" s="18">
        <f>[1]SCF!C83</f>
        <v>133988712</v>
      </c>
      <c r="C86" s="18">
        <v>4136690.3899999997</v>
      </c>
      <c r="D86" s="18">
        <f t="shared" si="17"/>
        <v>-129852021.61</v>
      </c>
      <c r="E86" s="19">
        <f t="shared" si="18"/>
        <v>-96.912657545360986</v>
      </c>
    </row>
    <row r="87" spans="1:5" ht="15" customHeight="1" x14ac:dyDescent="0.3">
      <c r="A87" s="30" t="s">
        <v>75</v>
      </c>
      <c r="B87" s="33">
        <f>+B84+B85+B86</f>
        <v>553291258</v>
      </c>
      <c r="C87" s="31">
        <v>75861808.469999999</v>
      </c>
      <c r="D87" s="31">
        <f t="shared" si="17"/>
        <v>-477429449.52999997</v>
      </c>
      <c r="E87" s="32">
        <f>+D87/B87*100</f>
        <v>-86.288992032113399</v>
      </c>
    </row>
    <row r="88" spans="1:5" ht="18" customHeight="1" x14ac:dyDescent="0.3">
      <c r="A88" s="25" t="s">
        <v>76</v>
      </c>
      <c r="B88" s="27">
        <f>+B45+B46+B68+B82+B87</f>
        <v>9317577469</v>
      </c>
      <c r="C88" s="27">
        <v>4237791067.0099998</v>
      </c>
      <c r="D88" s="27">
        <f t="shared" si="17"/>
        <v>-5079786401.9899998</v>
      </c>
      <c r="E88" s="28">
        <f>+D88/B88*100</f>
        <v>-54.518316793079293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[1]SCF!C88</f>
        <v>217591460</v>
      </c>
      <c r="C91" s="18">
        <v>100640940.77000001</v>
      </c>
      <c r="D91" s="18">
        <f t="shared" ref="D91:D98" si="19">+C91-B91</f>
        <v>-116950519.22999999</v>
      </c>
      <c r="E91" s="19">
        <f>IFERROR(+D91/B91*100,0)</f>
        <v>-53.747752430173492</v>
      </c>
    </row>
    <row r="92" spans="1:5" ht="15" customHeight="1" x14ac:dyDescent="0.3">
      <c r="A92" s="24" t="s">
        <v>79</v>
      </c>
      <c r="B92" s="18">
        <f>[1]SCF!C89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[1]SCF!C90</f>
        <v>30000000</v>
      </c>
      <c r="C93" s="18">
        <v>26000000</v>
      </c>
      <c r="D93" s="18">
        <f t="shared" si="19"/>
        <v>-4000000</v>
      </c>
      <c r="E93" s="19">
        <f t="shared" si="20"/>
        <v>-13.333333333333334</v>
      </c>
    </row>
    <row r="94" spans="1:5" ht="15" customHeight="1" x14ac:dyDescent="0.3">
      <c r="A94" s="24" t="s">
        <v>81</v>
      </c>
      <c r="B94" s="18">
        <f>[1]SCF!C91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[1]SCF!C92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[1]SCF!C93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[1]SCF!C94</f>
        <v>0</v>
      </c>
      <c r="C97" s="18">
        <v>0</v>
      </c>
      <c r="D97" s="18">
        <f t="shared" si="19"/>
        <v>0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247591460</v>
      </c>
      <c r="C98" s="31">
        <v>126640940.77000001</v>
      </c>
      <c r="D98" s="31">
        <f t="shared" si="19"/>
        <v>-120950519.22999999</v>
      </c>
      <c r="E98" s="32">
        <f t="shared" ref="E98" si="21">+D98/B98*100</f>
        <v>-48.850844544476615</v>
      </c>
    </row>
    <row r="99" spans="1:5" ht="15" customHeight="1" x14ac:dyDescent="0.3">
      <c r="A99" s="34" t="s">
        <v>86</v>
      </c>
      <c r="B99" s="35">
        <f>+B42-B88-B98</f>
        <v>-126124668</v>
      </c>
      <c r="C99" s="36">
        <v>-35136567.859998733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[1]SCF!$C$97</f>
        <v>218595400.93000001</v>
      </c>
      <c r="C100" s="18">
        <v>218595400.93000001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92470732.930000007</v>
      </c>
      <c r="C101" s="36">
        <v>183458833.07000127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01"/>
  <sheetViews>
    <sheetView showGridLines="0" zoomScaleNormal="100" workbookViewId="0">
      <selection activeCell="F83" sqref="F1:K1048576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INEC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+[2]SCF!$C$2</f>
        <v>INEC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[2]SCF!C12</f>
        <v>6268280375.29</v>
      </c>
      <c r="C16" s="15">
        <v>2299374163.3900003</v>
      </c>
      <c r="D16" s="15">
        <f>+C16-B16</f>
        <v>-3968906211.8999996</v>
      </c>
      <c r="E16" s="16">
        <f t="shared" ref="E16:E42" si="0">+D16/B16*100</f>
        <v>-63.317305134366762</v>
      </c>
    </row>
    <row r="17" spans="1:5" ht="15" customHeight="1" x14ac:dyDescent="0.3">
      <c r="A17" s="17" t="s">
        <v>11</v>
      </c>
      <c r="B17" s="18">
        <f>[2]SCF!C13</f>
        <v>5446661139.7799997</v>
      </c>
      <c r="C17" s="18">
        <v>1985559804.1400001</v>
      </c>
      <c r="D17" s="18">
        <f t="shared" ref="D17:D42" si="1">+C17-B17</f>
        <v>-3461101335.6399994</v>
      </c>
      <c r="E17" s="19">
        <f t="shared" ref="E17:E18" si="2">IFERROR(+D17/B17*100,0)</f>
        <v>-63.545376641143477</v>
      </c>
    </row>
    <row r="18" spans="1:5" ht="15" customHeight="1" x14ac:dyDescent="0.3">
      <c r="A18" s="17" t="s">
        <v>12</v>
      </c>
      <c r="B18" s="18">
        <f>[2]SCF!C14</f>
        <v>92196655.840000004</v>
      </c>
      <c r="C18" s="18">
        <v>47667860.270000003</v>
      </c>
      <c r="D18" s="18">
        <f t="shared" si="1"/>
        <v>-44528795.57</v>
      </c>
      <c r="E18" s="19">
        <f t="shared" si="2"/>
        <v>-48.297625509623906</v>
      </c>
    </row>
    <row r="19" spans="1:5" ht="15" customHeight="1" x14ac:dyDescent="0.3">
      <c r="A19" s="20" t="s">
        <v>13</v>
      </c>
      <c r="B19" s="15">
        <f>[2]SCF!C15</f>
        <v>66634864.990000002</v>
      </c>
      <c r="C19" s="21">
        <v>39677476.300000004</v>
      </c>
      <c r="D19" s="21">
        <f t="shared" si="1"/>
        <v>-26957388.689999998</v>
      </c>
      <c r="E19" s="22">
        <f t="shared" si="0"/>
        <v>-40.455381269318295</v>
      </c>
    </row>
    <row r="20" spans="1:5" ht="15" customHeight="1" x14ac:dyDescent="0.3">
      <c r="A20" s="23" t="s">
        <v>14</v>
      </c>
      <c r="B20" s="18">
        <f>[2]SCF!C16</f>
        <v>51726612.140000001</v>
      </c>
      <c r="C20" s="18">
        <v>31956550.84</v>
      </c>
      <c r="D20" s="18">
        <f t="shared" si="1"/>
        <v>-19770061.300000001</v>
      </c>
      <c r="E20" s="19">
        <f t="shared" ref="E20:E28" si="3">IFERROR(+D20/B20*100,0)</f>
        <v>-38.220290256960176</v>
      </c>
    </row>
    <row r="21" spans="1:5" ht="15" customHeight="1" x14ac:dyDescent="0.3">
      <c r="A21" s="23" t="s">
        <v>15</v>
      </c>
      <c r="B21" s="18">
        <f>[2]SCF!C17</f>
        <v>569528.76</v>
      </c>
      <c r="C21" s="18">
        <v>294564.24</v>
      </c>
      <c r="D21" s="18">
        <f t="shared" si="1"/>
        <v>-274964.52</v>
      </c>
      <c r="E21" s="19">
        <f t="shared" si="3"/>
        <v>-48.279303752807849</v>
      </c>
    </row>
    <row r="22" spans="1:5" ht="15" customHeight="1" x14ac:dyDescent="0.3">
      <c r="A22" s="23" t="s">
        <v>16</v>
      </c>
      <c r="B22" s="18">
        <f>[2]SCF!C18</f>
        <v>0</v>
      </c>
      <c r="C22" s="18">
        <v>235.51</v>
      </c>
      <c r="D22" s="18">
        <f t="shared" si="1"/>
        <v>235.51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[2]SCF!C19</f>
        <v>0</v>
      </c>
      <c r="C23" s="18">
        <v>15743.759999999998</v>
      </c>
      <c r="D23" s="18">
        <f t="shared" si="1"/>
        <v>15743.759999999998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[2]SCF!C20</f>
        <v>14338724.09</v>
      </c>
      <c r="C24" s="18">
        <v>7410381.9500000002</v>
      </c>
      <c r="D24" s="18">
        <f t="shared" si="1"/>
        <v>-6928342.1399999997</v>
      </c>
      <c r="E24" s="19">
        <f t="shared" si="3"/>
        <v>-48.319097965152352</v>
      </c>
    </row>
    <row r="25" spans="1:5" ht="15" customHeight="1" x14ac:dyDescent="0.3">
      <c r="A25" s="23" t="s">
        <v>19</v>
      </c>
      <c r="B25" s="18">
        <f>[2]SCF!C21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[2]SCF!C22</f>
        <v>32932163.039999999</v>
      </c>
      <c r="C26" s="18">
        <v>57158.22</v>
      </c>
      <c r="D26" s="18">
        <f t="shared" si="1"/>
        <v>-32875004.82</v>
      </c>
      <c r="E26" s="19">
        <f t="shared" si="3"/>
        <v>-99.826436484203683</v>
      </c>
    </row>
    <row r="27" spans="1:5" ht="15" customHeight="1" x14ac:dyDescent="0.3">
      <c r="A27" s="17" t="s">
        <v>21</v>
      </c>
      <c r="B27" s="18">
        <f>[2]SCF!C23</f>
        <v>627948997.62</v>
      </c>
      <c r="C27" s="18">
        <v>225351285.94999999</v>
      </c>
      <c r="D27" s="18">
        <f t="shared" si="1"/>
        <v>-402597711.67000002</v>
      </c>
      <c r="E27" s="19">
        <f t="shared" si="3"/>
        <v>-64.113122752945273</v>
      </c>
    </row>
    <row r="28" spans="1:5" ht="15" customHeight="1" x14ac:dyDescent="0.3">
      <c r="A28" s="17" t="s">
        <v>22</v>
      </c>
      <c r="B28" s="18">
        <f>[2]SCF!C24</f>
        <v>1906554.02</v>
      </c>
      <c r="C28" s="18">
        <v>1060578.51</v>
      </c>
      <c r="D28" s="18">
        <f t="shared" si="1"/>
        <v>-845975.51</v>
      </c>
      <c r="E28" s="19">
        <f t="shared" si="3"/>
        <v>-44.37196644446508</v>
      </c>
    </row>
    <row r="29" spans="1:5" ht="15" customHeight="1" x14ac:dyDescent="0.3">
      <c r="A29" s="14" t="s">
        <v>23</v>
      </c>
      <c r="B29" s="15">
        <f>[2]SCF!C25</f>
        <v>44600000</v>
      </c>
      <c r="C29" s="15">
        <v>26487392.210000001</v>
      </c>
      <c r="D29" s="15">
        <f t="shared" si="1"/>
        <v>-18112607.789999999</v>
      </c>
      <c r="E29" s="16">
        <f t="shared" si="0"/>
        <v>-40.611228228699545</v>
      </c>
    </row>
    <row r="30" spans="1:5" ht="15" customHeight="1" x14ac:dyDescent="0.3">
      <c r="A30" s="17" t="s">
        <v>24</v>
      </c>
      <c r="B30" s="18">
        <f>[2]SCF!C26</f>
        <v>2600000</v>
      </c>
      <c r="C30" s="18">
        <v>13470461.9</v>
      </c>
      <c r="D30" s="18">
        <f t="shared" si="1"/>
        <v>10870461.9</v>
      </c>
      <c r="E30" s="19">
        <f t="shared" ref="E30:E32" si="4">IFERROR(+D30/B30*100,0)</f>
        <v>418.09468846153851</v>
      </c>
    </row>
    <row r="31" spans="1:5" ht="15" customHeight="1" x14ac:dyDescent="0.3">
      <c r="A31" s="17" t="s">
        <v>25</v>
      </c>
      <c r="B31" s="18">
        <f>[2]SCF!C27</f>
        <v>0</v>
      </c>
      <c r="C31" s="18">
        <v>48669.61</v>
      </c>
      <c r="D31" s="18">
        <f t="shared" si="1"/>
        <v>48669.61</v>
      </c>
      <c r="E31" s="19">
        <f t="shared" si="4"/>
        <v>0</v>
      </c>
    </row>
    <row r="32" spans="1:5" x14ac:dyDescent="0.3">
      <c r="A32" s="17" t="s">
        <v>26</v>
      </c>
      <c r="B32" s="18">
        <f>[2]SCF!C28</f>
        <v>42000000</v>
      </c>
      <c r="C32" s="18">
        <v>12968260.700000001</v>
      </c>
      <c r="D32" s="18">
        <f t="shared" si="1"/>
        <v>-29031739.299999997</v>
      </c>
      <c r="E32" s="19">
        <f t="shared" si="4"/>
        <v>-69.123188809523811</v>
      </c>
    </row>
    <row r="33" spans="1:5" x14ac:dyDescent="0.3">
      <c r="A33" s="14" t="s">
        <v>27</v>
      </c>
      <c r="B33" s="15">
        <f>[2]SCF!C29</f>
        <v>557158364.55999994</v>
      </c>
      <c r="C33" s="15">
        <v>35531164</v>
      </c>
      <c r="D33" s="15">
        <f t="shared" si="1"/>
        <v>-521627200.55999994</v>
      </c>
      <c r="E33" s="16">
        <f t="shared" si="0"/>
        <v>-93.622789091920083</v>
      </c>
    </row>
    <row r="34" spans="1:5" ht="15" customHeight="1" x14ac:dyDescent="0.3">
      <c r="A34" s="17" t="s">
        <v>28</v>
      </c>
      <c r="B34" s="18">
        <f>[2]SCF!C30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29</v>
      </c>
      <c r="B35" s="18">
        <f>[2]SCF!C31</f>
        <v>449158364.56</v>
      </c>
      <c r="C35" s="18">
        <v>35531164</v>
      </c>
      <c r="D35" s="18">
        <f t="shared" si="1"/>
        <v>-413627200.56</v>
      </c>
      <c r="E35" s="19">
        <f t="shared" si="5"/>
        <v>-92.089390557202094</v>
      </c>
    </row>
    <row r="36" spans="1:5" ht="20.399999999999999" customHeight="1" x14ac:dyDescent="0.3">
      <c r="A36" s="17" t="s">
        <v>30</v>
      </c>
      <c r="B36" s="18">
        <f>[2]SCF!C32</f>
        <v>108000000</v>
      </c>
      <c r="C36" s="18">
        <v>0</v>
      </c>
      <c r="D36" s="18">
        <f t="shared" si="1"/>
        <v>-108000000</v>
      </c>
      <c r="E36" s="19">
        <f t="shared" si="5"/>
        <v>-100</v>
      </c>
    </row>
    <row r="37" spans="1:5" ht="15" customHeight="1" x14ac:dyDescent="0.3">
      <c r="A37" s="17" t="s">
        <v>31</v>
      </c>
      <c r="B37" s="18">
        <f>[2]SCF!C33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[2]SCF!C34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[2]SCF!C35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[2]SCF!C36</f>
        <v>0</v>
      </c>
      <c r="C40" s="18">
        <v>-72308859.239999995</v>
      </c>
      <c r="D40" s="18">
        <f t="shared" si="1"/>
        <v>-72308859.239999995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[2]SCF!C37</f>
        <v>4168060</v>
      </c>
      <c r="C41" s="18">
        <v>-59286108.790000007</v>
      </c>
      <c r="D41" s="18">
        <f t="shared" si="1"/>
        <v>-63454168.790000007</v>
      </c>
      <c r="E41" s="19">
        <f t="shared" si="5"/>
        <v>-1522.3909634218319</v>
      </c>
    </row>
    <row r="42" spans="1:5" ht="15" customHeight="1" x14ac:dyDescent="0.3">
      <c r="A42" s="25" t="s">
        <v>36</v>
      </c>
      <c r="B42" s="26">
        <f>[2]SCF!C38</f>
        <v>6874206799.8500004</v>
      </c>
      <c r="C42" s="27">
        <v>2229797751.5700006</v>
      </c>
      <c r="D42" s="27">
        <f t="shared" si="1"/>
        <v>-4644409048.2799997</v>
      </c>
      <c r="E42" s="28">
        <f t="shared" si="0"/>
        <v>-67.5628357351912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[2]SCF!C41</f>
        <v>5065350336.7299995</v>
      </c>
      <c r="C45" s="18">
        <v>1735283258.7700002</v>
      </c>
      <c r="D45" s="18">
        <f>C45-B45</f>
        <v>-3330067077.9599991</v>
      </c>
      <c r="E45" s="19">
        <f>IFERROR(+D45/B45*100,0)</f>
        <v>-65.742088041036979</v>
      </c>
    </row>
    <row r="46" spans="1:5" ht="15" customHeight="1" x14ac:dyDescent="0.3">
      <c r="A46" s="14" t="s">
        <v>39</v>
      </c>
      <c r="B46" s="15">
        <f>[2]SCF!C42</f>
        <v>394600772.75999999</v>
      </c>
      <c r="C46" s="15">
        <v>111473526.04000002</v>
      </c>
      <c r="D46" s="15">
        <f t="shared" ref="D46:D61" si="6">+B46-C46</f>
        <v>283127246.71999997</v>
      </c>
      <c r="E46" s="16">
        <f t="shared" ref="E46" si="7">+D46/B46*100</f>
        <v>71.750302144542616</v>
      </c>
    </row>
    <row r="47" spans="1:5" ht="15" customHeight="1" x14ac:dyDescent="0.3">
      <c r="A47" s="17" t="s">
        <v>40</v>
      </c>
      <c r="B47" s="18">
        <f>[2]SCF!C43</f>
        <v>174304332.72</v>
      </c>
      <c r="C47" s="18">
        <v>69898758.680000007</v>
      </c>
      <c r="D47" s="18">
        <f t="shared" si="6"/>
        <v>104405574.03999999</v>
      </c>
      <c r="E47" s="19">
        <f t="shared" ref="E47:E61" si="8">IFERROR(+D47/B47*100,0)</f>
        <v>59.898438788504251</v>
      </c>
    </row>
    <row r="48" spans="1:5" ht="15" customHeight="1" x14ac:dyDescent="0.3">
      <c r="A48" s="17" t="s">
        <v>41</v>
      </c>
      <c r="B48" s="18">
        <f>[2]SCF!C44</f>
        <v>15073325.039999999</v>
      </c>
      <c r="C48" s="18">
        <v>8113027.1899999995</v>
      </c>
      <c r="D48" s="18">
        <f t="shared" si="6"/>
        <v>6960297.8499999996</v>
      </c>
      <c r="E48" s="19">
        <f t="shared" si="8"/>
        <v>46.176260589680751</v>
      </c>
    </row>
    <row r="49" spans="1:5" ht="15" customHeight="1" x14ac:dyDescent="0.3">
      <c r="A49" s="17" t="s">
        <v>42</v>
      </c>
      <c r="B49" s="18">
        <f>[2]SCF!C45</f>
        <v>48645008</v>
      </c>
      <c r="C49" s="18">
        <v>3049558.9500000011</v>
      </c>
      <c r="D49" s="18">
        <f t="shared" si="6"/>
        <v>45595449.049999997</v>
      </c>
      <c r="E49" s="19">
        <f t="shared" si="8"/>
        <v>93.73099301371272</v>
      </c>
    </row>
    <row r="50" spans="1:5" ht="15" customHeight="1" x14ac:dyDescent="0.3">
      <c r="A50" s="17" t="s">
        <v>43</v>
      </c>
      <c r="B50" s="18">
        <f>[2]SCF!C46</f>
        <v>35049690</v>
      </c>
      <c r="C50" s="18">
        <v>10164516.609999999</v>
      </c>
      <c r="D50" s="18">
        <f t="shared" si="6"/>
        <v>24885173.390000001</v>
      </c>
      <c r="E50" s="19">
        <f t="shared" si="8"/>
        <v>70.999696117141127</v>
      </c>
    </row>
    <row r="51" spans="1:5" ht="15" customHeight="1" x14ac:dyDescent="0.3">
      <c r="A51" s="17" t="s">
        <v>44</v>
      </c>
      <c r="B51" s="18">
        <f>[2]SCF!C47</f>
        <v>5000000</v>
      </c>
      <c r="C51" s="18">
        <v>1325915.33</v>
      </c>
      <c r="D51" s="18">
        <f t="shared" si="6"/>
        <v>3674084.67</v>
      </c>
      <c r="E51" s="19">
        <f t="shared" si="8"/>
        <v>73.481693399999997</v>
      </c>
    </row>
    <row r="52" spans="1:5" x14ac:dyDescent="0.3">
      <c r="A52" s="17" t="s">
        <v>45</v>
      </c>
      <c r="B52" s="18">
        <f>[2]SCF!C48</f>
        <v>4674500</v>
      </c>
      <c r="C52" s="18">
        <v>1062502.32</v>
      </c>
      <c r="D52" s="18">
        <f t="shared" si="6"/>
        <v>3611997.6799999997</v>
      </c>
      <c r="E52" s="19">
        <f t="shared" si="8"/>
        <v>77.270246657396498</v>
      </c>
    </row>
    <row r="53" spans="1:5" ht="15" customHeight="1" x14ac:dyDescent="0.3">
      <c r="A53" s="17" t="s">
        <v>46</v>
      </c>
      <c r="B53" s="18">
        <f>[2]SCF!C49</f>
        <v>30851065</v>
      </c>
      <c r="C53" s="18">
        <v>5571842.9000000004</v>
      </c>
      <c r="D53" s="18">
        <f t="shared" si="6"/>
        <v>25279222.100000001</v>
      </c>
      <c r="E53" s="19">
        <f t="shared" si="8"/>
        <v>81.939544388500039</v>
      </c>
    </row>
    <row r="54" spans="1:5" ht="15" customHeight="1" x14ac:dyDescent="0.3">
      <c r="A54" s="17" t="s">
        <v>47</v>
      </c>
      <c r="B54" s="18">
        <f>[2]SCF!C50</f>
        <v>25358140</v>
      </c>
      <c r="C54" s="18">
        <v>1521977.26</v>
      </c>
      <c r="D54" s="18">
        <f t="shared" si="6"/>
        <v>23836162.739999998</v>
      </c>
      <c r="E54" s="19">
        <f t="shared" si="8"/>
        <v>93.998072177218035</v>
      </c>
    </row>
    <row r="55" spans="1:5" ht="15" customHeight="1" x14ac:dyDescent="0.3">
      <c r="A55" s="17" t="s">
        <v>48</v>
      </c>
      <c r="B55" s="18">
        <f>[2]SCF!C51</f>
        <v>3672000</v>
      </c>
      <c r="C55" s="18">
        <v>1756464</v>
      </c>
      <c r="D55" s="18">
        <f t="shared" si="6"/>
        <v>1915536</v>
      </c>
      <c r="E55" s="19">
        <f t="shared" si="8"/>
        <v>52.166013071895421</v>
      </c>
    </row>
    <row r="56" spans="1:5" ht="15" customHeight="1" x14ac:dyDescent="0.3">
      <c r="A56" s="17" t="s">
        <v>49</v>
      </c>
      <c r="B56" s="18">
        <f>[2]SCF!C52</f>
        <v>5400000</v>
      </c>
      <c r="C56" s="18">
        <v>1464481.1700000002</v>
      </c>
      <c r="D56" s="18">
        <f t="shared" si="6"/>
        <v>3935518.83</v>
      </c>
      <c r="E56" s="19">
        <f t="shared" si="8"/>
        <v>72.879978333333341</v>
      </c>
    </row>
    <row r="57" spans="1:5" ht="15" customHeight="1" x14ac:dyDescent="0.3">
      <c r="A57" s="17" t="s">
        <v>50</v>
      </c>
      <c r="B57" s="18">
        <f>[2]SCF!C53</f>
        <v>4260000</v>
      </c>
      <c r="C57" s="18">
        <v>489721.07</v>
      </c>
      <c r="D57" s="18">
        <f t="shared" si="6"/>
        <v>3770278.93</v>
      </c>
      <c r="E57" s="19">
        <f t="shared" si="8"/>
        <v>88.504200234741788</v>
      </c>
    </row>
    <row r="58" spans="1:5" ht="15" customHeight="1" x14ac:dyDescent="0.3">
      <c r="A58" s="17" t="s">
        <v>51</v>
      </c>
      <c r="B58" s="18">
        <f>[2]SCF!C54</f>
        <v>2500000</v>
      </c>
      <c r="C58" s="18">
        <v>141408.87</v>
      </c>
      <c r="D58" s="18">
        <f t="shared" si="6"/>
        <v>2358591.13</v>
      </c>
      <c r="E58" s="19">
        <f t="shared" si="8"/>
        <v>94.343645199999997</v>
      </c>
    </row>
    <row r="59" spans="1:5" ht="15" customHeight="1" x14ac:dyDescent="0.3">
      <c r="A59" s="17" t="s">
        <v>52</v>
      </c>
      <c r="B59" s="18">
        <f>[2]SCF!C55</f>
        <v>21318712</v>
      </c>
      <c r="C59" s="18">
        <v>3828478.1399999997</v>
      </c>
      <c r="D59" s="18">
        <f t="shared" si="6"/>
        <v>17490233.859999999</v>
      </c>
      <c r="E59" s="19">
        <f t="shared" si="8"/>
        <v>82.04170054926395</v>
      </c>
    </row>
    <row r="60" spans="1:5" ht="15" customHeight="1" x14ac:dyDescent="0.3">
      <c r="A60" s="17" t="s">
        <v>53</v>
      </c>
      <c r="B60" s="18">
        <f>[2]SCF!C56</f>
        <v>10250000</v>
      </c>
      <c r="C60" s="18">
        <v>1232103.4300000002</v>
      </c>
      <c r="D60" s="18">
        <f t="shared" si="6"/>
        <v>9017896.5700000003</v>
      </c>
      <c r="E60" s="19">
        <f t="shared" si="8"/>
        <v>87.979478731707317</v>
      </c>
    </row>
    <row r="61" spans="1:5" ht="15" customHeight="1" x14ac:dyDescent="0.3">
      <c r="A61" s="17" t="s">
        <v>54</v>
      </c>
      <c r="B61" s="18">
        <f>[2]SCF!C57</f>
        <v>8244000</v>
      </c>
      <c r="C61" s="18">
        <v>1852770.1199999999</v>
      </c>
      <c r="D61" s="18">
        <f t="shared" si="6"/>
        <v>6391229.8799999999</v>
      </c>
      <c r="E61" s="19">
        <f t="shared" si="8"/>
        <v>77.525835516739448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[2]SCF!C60</f>
        <v>28970408</v>
      </c>
      <c r="C63" s="18">
        <v>5824822</v>
      </c>
      <c r="D63" s="18">
        <f t="shared" ref="D63:D67" si="9">C63-B63</f>
        <v>-23145586</v>
      </c>
      <c r="E63" s="19">
        <f t="shared" ref="E63:E67" si="10">IFERROR(+D63/B63*100,0)</f>
        <v>-79.89389034493405</v>
      </c>
    </row>
    <row r="64" spans="1:5" x14ac:dyDescent="0.3">
      <c r="A64" s="24" t="s">
        <v>57</v>
      </c>
      <c r="B64" s="18">
        <f>[2]SCF!C61</f>
        <v>0</v>
      </c>
      <c r="C64" s="18">
        <v>63434767.089999996</v>
      </c>
      <c r="D64" s="18">
        <f t="shared" si="9"/>
        <v>63434767.089999996</v>
      </c>
      <c r="E64" s="19">
        <f t="shared" si="10"/>
        <v>0</v>
      </c>
    </row>
    <row r="65" spans="1:5" ht="15" customHeight="1" x14ac:dyDescent="0.3">
      <c r="A65" s="24" t="s">
        <v>58</v>
      </c>
      <c r="B65" s="18">
        <f>[2]SCF!C62</f>
        <v>38667039.600000001</v>
      </c>
      <c r="C65" s="18">
        <v>4537124.2300000004</v>
      </c>
      <c r="D65" s="18">
        <f t="shared" si="9"/>
        <v>-34129915.370000005</v>
      </c>
      <c r="E65" s="19">
        <f t="shared" si="10"/>
        <v>-88.266171196617819</v>
      </c>
    </row>
    <row r="66" spans="1:5" ht="15" customHeight="1" x14ac:dyDescent="0.3">
      <c r="A66" s="24" t="s">
        <v>59</v>
      </c>
      <c r="B66" s="18">
        <f>[2]SCF!C63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[2]SCF!C64</f>
        <v>0</v>
      </c>
      <c r="C67" s="18">
        <v>3893653.65</v>
      </c>
      <c r="D67" s="18">
        <f t="shared" si="9"/>
        <v>3893653.65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67637447.599999994</v>
      </c>
      <c r="C68" s="31">
        <v>77690366.970000014</v>
      </c>
      <c r="D68" s="31">
        <f t="shared" ref="D68" si="11">+C68-B68</f>
        <v>10052919.37000002</v>
      </c>
      <c r="E68" s="32">
        <f t="shared" ref="E68" si="12">+D68/B68*100</f>
        <v>14.86294904185595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[2]SCF!C67</f>
        <v>66634865</v>
      </c>
      <c r="C70" s="15">
        <v>37175846.710000001</v>
      </c>
      <c r="D70" s="15">
        <f t="shared" ref="D70:D82" si="13">+C70-B70</f>
        <v>-29459018.289999999</v>
      </c>
      <c r="E70" s="16">
        <f t="shared" ref="E70:E82" si="14">+D70/B70*100</f>
        <v>-44.209616527323945</v>
      </c>
    </row>
    <row r="71" spans="1:5" ht="15" customHeight="1" x14ac:dyDescent="0.3">
      <c r="A71" s="17" t="s">
        <v>14</v>
      </c>
      <c r="B71" s="18">
        <f>[2]SCF!C68</f>
        <v>53226293.780000001</v>
      </c>
      <c r="C71" s="18">
        <v>29739929.689999998</v>
      </c>
      <c r="D71" s="18">
        <f t="shared" si="13"/>
        <v>-23486364.090000004</v>
      </c>
      <c r="E71" s="19">
        <f t="shared" ref="E71:E81" si="15">IFERROR(+D71/B71*100,0)</f>
        <v>-44.125492161968076</v>
      </c>
    </row>
    <row r="72" spans="1:5" ht="15" customHeight="1" x14ac:dyDescent="0.3">
      <c r="A72" s="17" t="s">
        <v>15</v>
      </c>
      <c r="B72" s="18">
        <f>[2]SCF!C69</f>
        <v>512237.35</v>
      </c>
      <c r="C72" s="18">
        <v>283724.23</v>
      </c>
      <c r="D72" s="18">
        <f t="shared" si="13"/>
        <v>-228513.12</v>
      </c>
      <c r="E72" s="19">
        <f t="shared" si="15"/>
        <v>-44.610788338648092</v>
      </c>
    </row>
    <row r="73" spans="1:5" ht="15" customHeight="1" x14ac:dyDescent="0.3">
      <c r="A73" s="17" t="s">
        <v>16</v>
      </c>
      <c r="B73" s="18">
        <f>[2]SCF!C70</f>
        <v>0</v>
      </c>
      <c r="C73" s="18">
        <v>191.73000000000002</v>
      </c>
      <c r="D73" s="18">
        <f t="shared" si="13"/>
        <v>191.73000000000002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[2]SCF!C71</f>
        <v>0</v>
      </c>
      <c r="C74" s="18">
        <v>14313.01</v>
      </c>
      <c r="D74" s="18">
        <f t="shared" si="13"/>
        <v>14313.01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[2]SCF!C72</f>
        <v>12896333.869999999</v>
      </c>
      <c r="C75" s="18">
        <v>7137661.5799999991</v>
      </c>
      <c r="D75" s="18">
        <f t="shared" si="13"/>
        <v>-5758672.29</v>
      </c>
      <c r="E75" s="19">
        <f t="shared" si="15"/>
        <v>-44.653560834029498</v>
      </c>
    </row>
    <row r="76" spans="1:5" ht="15" customHeight="1" x14ac:dyDescent="0.3">
      <c r="A76" s="17" t="s">
        <v>19</v>
      </c>
      <c r="B76" s="18">
        <f>[2]SCF!C73</f>
        <v>0</v>
      </c>
      <c r="C76" s="18">
        <v>26.47</v>
      </c>
      <c r="D76" s="18">
        <f t="shared" si="13"/>
        <v>26.47</v>
      </c>
      <c r="E76" s="19">
        <f t="shared" si="15"/>
        <v>0</v>
      </c>
    </row>
    <row r="77" spans="1:5" x14ac:dyDescent="0.3">
      <c r="A77" s="24" t="s">
        <v>65</v>
      </c>
      <c r="B77" s="18">
        <f>[2]SCF!C74</f>
        <v>32932163.039999999</v>
      </c>
      <c r="C77" s="18">
        <v>297705.75999999995</v>
      </c>
      <c r="D77" s="18">
        <f t="shared" ref="D77:D81" si="16">C77-B77</f>
        <v>-32634457.279999997</v>
      </c>
      <c r="E77" s="19">
        <f t="shared" si="15"/>
        <v>-99.096003017966353</v>
      </c>
    </row>
    <row r="78" spans="1:5" x14ac:dyDescent="0.3">
      <c r="A78" s="24" t="s">
        <v>66</v>
      </c>
      <c r="B78" s="18">
        <f>[2]SCF!C75</f>
        <v>627948997.62</v>
      </c>
      <c r="C78" s="18">
        <v>171718363.94999999</v>
      </c>
      <c r="D78" s="18">
        <f t="shared" si="16"/>
        <v>-456230633.67000002</v>
      </c>
      <c r="E78" s="19">
        <f t="shared" si="15"/>
        <v>-72.654090602766686</v>
      </c>
    </row>
    <row r="79" spans="1:5" ht="15" customHeight="1" x14ac:dyDescent="0.3">
      <c r="A79" s="24" t="s">
        <v>67</v>
      </c>
      <c r="B79" s="18">
        <f>[2]SCF!C76</f>
        <v>1906554.02</v>
      </c>
      <c r="C79" s="18">
        <v>35408248.489999995</v>
      </c>
      <c r="D79" s="18">
        <f t="shared" si="16"/>
        <v>33501694.469999995</v>
      </c>
      <c r="E79" s="19">
        <f t="shared" si="15"/>
        <v>1757.1856930652295</v>
      </c>
    </row>
    <row r="80" spans="1:5" x14ac:dyDescent="0.3">
      <c r="A80" s="24" t="s">
        <v>68</v>
      </c>
      <c r="B80" s="18">
        <f>[2]SCF!C77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[2]SCF!C78</f>
        <v>0</v>
      </c>
      <c r="C81" s="18">
        <v>384731.14999999985</v>
      </c>
      <c r="D81" s="18">
        <f t="shared" si="16"/>
        <v>384731.14999999985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729422579.67999995</v>
      </c>
      <c r="C82" s="31">
        <v>244984896.05999997</v>
      </c>
      <c r="D82" s="31">
        <f t="shared" si="13"/>
        <v>-484437683.62</v>
      </c>
      <c r="E82" s="32">
        <f t="shared" si="14"/>
        <v>-66.41385900509475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[2]SCF!C81</f>
        <v>480207076.56</v>
      </c>
      <c r="C84" s="18">
        <v>-57533.97</v>
      </c>
      <c r="D84" s="18">
        <f t="shared" ref="D84:D88" si="17">+C84-B84</f>
        <v>-480264610.53000003</v>
      </c>
      <c r="E84" s="19">
        <f t="shared" ref="E84:E86" si="18">IFERROR(+D84/B84*100,0)</f>
        <v>-100.01198107500042</v>
      </c>
    </row>
    <row r="85" spans="1:5" ht="15" customHeight="1" x14ac:dyDescent="0.3">
      <c r="A85" s="24" t="s">
        <v>73</v>
      </c>
      <c r="B85" s="18">
        <f>[2]SCF!C82</f>
        <v>16623400</v>
      </c>
      <c r="C85" s="18">
        <v>307283.95</v>
      </c>
      <c r="D85" s="18">
        <f t="shared" si="17"/>
        <v>-16316116.050000001</v>
      </c>
      <c r="E85" s="19">
        <f t="shared" si="18"/>
        <v>-98.151497587737765</v>
      </c>
    </row>
    <row r="86" spans="1:5" ht="15" customHeight="1" x14ac:dyDescent="0.3">
      <c r="A86" s="24" t="s">
        <v>74</v>
      </c>
      <c r="B86" s="18">
        <f>[2]SCF!C83</f>
        <v>0</v>
      </c>
      <c r="C86" s="18">
        <v>-830249.38000000012</v>
      </c>
      <c r="D86" s="18">
        <f t="shared" si="17"/>
        <v>-830249.38000000012</v>
      </c>
      <c r="E86" s="19">
        <f t="shared" si="18"/>
        <v>0</v>
      </c>
    </row>
    <row r="87" spans="1:5" ht="15" customHeight="1" x14ac:dyDescent="0.3">
      <c r="A87" s="30" t="s">
        <v>75</v>
      </c>
      <c r="B87" s="33">
        <f>+B84+B85+B86</f>
        <v>496830476.56</v>
      </c>
      <c r="C87" s="31">
        <v>-580499.40000000014</v>
      </c>
      <c r="D87" s="31">
        <f t="shared" si="17"/>
        <v>-497410975.95999998</v>
      </c>
      <c r="E87" s="32">
        <f>+D87/B87*100</f>
        <v>-100.11684053764563</v>
      </c>
    </row>
    <row r="88" spans="1:5" ht="18" customHeight="1" x14ac:dyDescent="0.3">
      <c r="A88" s="25" t="s">
        <v>76</v>
      </c>
      <c r="B88" s="27">
        <f>+B45+B46+B68+B82+B87</f>
        <v>6753841613.3300009</v>
      </c>
      <c r="C88" s="27">
        <v>2168851548.4400001</v>
      </c>
      <c r="D88" s="27">
        <f t="shared" si="17"/>
        <v>-4584990064.8900013</v>
      </c>
      <c r="E88" s="28">
        <f>+D88/B88*100</f>
        <v>-67.887142272342373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[2]SCF!C88</f>
        <v>21449608</v>
      </c>
      <c r="C91" s="18">
        <v>12692316.140000001</v>
      </c>
      <c r="D91" s="18">
        <f t="shared" ref="D91:D98" si="19">+C91-B91</f>
        <v>-8757291.8599999994</v>
      </c>
      <c r="E91" s="19">
        <f>IFERROR(+D91/B91*100,0)</f>
        <v>-40.827281598805904</v>
      </c>
    </row>
    <row r="92" spans="1:5" ht="15" customHeight="1" x14ac:dyDescent="0.3">
      <c r="A92" s="24" t="s">
        <v>79</v>
      </c>
      <c r="B92" s="18">
        <f>[2]SCF!C89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[2]SCF!C90</f>
        <v>7257841.2000000002</v>
      </c>
      <c r="C93" s="18">
        <v>6714664.3499999996</v>
      </c>
      <c r="D93" s="18">
        <f t="shared" si="19"/>
        <v>-543176.85000000056</v>
      </c>
      <c r="E93" s="19">
        <f t="shared" si="20"/>
        <v>-7.4840002010515274</v>
      </c>
    </row>
    <row r="94" spans="1:5" ht="15" customHeight="1" x14ac:dyDescent="0.3">
      <c r="A94" s="24" t="s">
        <v>81</v>
      </c>
      <c r="B94" s="18">
        <f>[2]SCF!C91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[2]SCF!C92</f>
        <v>1906554.02</v>
      </c>
      <c r="C95" s="18">
        <v>3152537.72</v>
      </c>
      <c r="D95" s="18">
        <f t="shared" si="19"/>
        <v>1245983.7000000002</v>
      </c>
      <c r="E95" s="19">
        <f t="shared" si="20"/>
        <v>65.352656516913171</v>
      </c>
    </row>
    <row r="96" spans="1:5" ht="15" customHeight="1" x14ac:dyDescent="0.3">
      <c r="A96" s="24" t="s">
        <v>83</v>
      </c>
      <c r="B96" s="18">
        <f>[2]SCF!C93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[2]SCF!C94</f>
        <v>129000000</v>
      </c>
      <c r="C97" s="18">
        <v>5988498.7599999998</v>
      </c>
      <c r="D97" s="18">
        <f t="shared" si="19"/>
        <v>-123011501.23999999</v>
      </c>
      <c r="E97" s="19">
        <f t="shared" si="20"/>
        <v>-95.357752899224806</v>
      </c>
    </row>
    <row r="98" spans="1:5" ht="15" customHeight="1" x14ac:dyDescent="0.3">
      <c r="A98" s="30" t="s">
        <v>85</v>
      </c>
      <c r="B98" s="33">
        <f>SUM(B91:B97)</f>
        <v>159614003.22</v>
      </c>
      <c r="C98" s="31">
        <v>28548016.969999999</v>
      </c>
      <c r="D98" s="31">
        <f t="shared" si="19"/>
        <v>-131065986.25</v>
      </c>
      <c r="E98" s="32">
        <f t="shared" ref="E98" si="21">+D98/B98*100</f>
        <v>-82.114340600397355</v>
      </c>
    </row>
    <row r="99" spans="1:5" ht="15" customHeight="1" x14ac:dyDescent="0.3">
      <c r="A99" s="34" t="s">
        <v>86</v>
      </c>
      <c r="B99" s="35">
        <f>+B42-B88-B98</f>
        <v>-39248816.700000495</v>
      </c>
      <c r="C99" s="36">
        <v>32398186.160000592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[2]SCF!$C$97</f>
        <v>75755155.040000007</v>
      </c>
      <c r="C100" s="18">
        <v>75755155.040000007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36506338.339999512</v>
      </c>
      <c r="C101" s="36">
        <v>108153341.2000006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01"/>
  <sheetViews>
    <sheetView showGridLines="0" zoomScaleNormal="100" workbookViewId="0">
      <selection activeCell="F1" sqref="F1:K1048576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ISECO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+[3]SCF!$C$2</f>
        <v>ISECO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[3]SCF!C12</f>
        <v>5156527117.3100004</v>
      </c>
      <c r="C16" s="15">
        <v>2429681096.4200001</v>
      </c>
      <c r="D16" s="15">
        <f>+C16-B16</f>
        <v>-2726846020.8900003</v>
      </c>
      <c r="E16" s="16">
        <f t="shared" ref="E16:E42" si="0">+D16/B16*100</f>
        <v>-52.881444407345832</v>
      </c>
    </row>
    <row r="17" spans="1:5" ht="15" customHeight="1" x14ac:dyDescent="0.3">
      <c r="A17" s="17" t="s">
        <v>11</v>
      </c>
      <c r="B17" s="18">
        <f>[3]SCF!C13</f>
        <v>4418799948.8400002</v>
      </c>
      <c r="C17" s="18">
        <v>2108760453.23</v>
      </c>
      <c r="D17" s="18">
        <f t="shared" ref="D17:D42" si="1">+C17-B17</f>
        <v>-2310039495.6100001</v>
      </c>
      <c r="E17" s="19">
        <f t="shared" ref="E17:E18" si="2">IFERROR(+D17/B17*100,0)</f>
        <v>-52.277530604580079</v>
      </c>
    </row>
    <row r="18" spans="1:5" ht="15" customHeight="1" x14ac:dyDescent="0.3">
      <c r="A18" s="17" t="s">
        <v>12</v>
      </c>
      <c r="B18" s="18">
        <f>[3]SCF!C14</f>
        <v>154606636.78</v>
      </c>
      <c r="C18" s="18">
        <v>46138901.07</v>
      </c>
      <c r="D18" s="18">
        <f t="shared" si="1"/>
        <v>-108467735.71000001</v>
      </c>
      <c r="E18" s="19">
        <f t="shared" si="2"/>
        <v>-70.157231260612633</v>
      </c>
    </row>
    <row r="19" spans="1:5" ht="15" customHeight="1" x14ac:dyDescent="0.3">
      <c r="A19" s="20" t="s">
        <v>13</v>
      </c>
      <c r="B19" s="15">
        <f>[3]SCF!C15</f>
        <v>73988950.870000005</v>
      </c>
      <c r="C19" s="21">
        <v>38210076</v>
      </c>
      <c r="D19" s="21">
        <f t="shared" si="1"/>
        <v>-35778874.870000005</v>
      </c>
      <c r="E19" s="22">
        <f t="shared" si="0"/>
        <v>-48.357051220883193</v>
      </c>
    </row>
    <row r="20" spans="1:5" ht="15" customHeight="1" x14ac:dyDescent="0.3">
      <c r="A20" s="23" t="s">
        <v>14</v>
      </c>
      <c r="B20" s="18">
        <f>[3]SCF!C16</f>
        <v>59484769.229999997</v>
      </c>
      <c r="C20" s="18">
        <v>30878323.229999997</v>
      </c>
      <c r="D20" s="18">
        <f t="shared" si="1"/>
        <v>-28606446</v>
      </c>
      <c r="E20" s="19">
        <f t="shared" ref="E20:E28" si="3">IFERROR(+D20/B20*100,0)</f>
        <v>-48.090370644949715</v>
      </c>
    </row>
    <row r="21" spans="1:5" ht="15" customHeight="1" x14ac:dyDescent="0.3">
      <c r="A21" s="23" t="s">
        <v>15</v>
      </c>
      <c r="B21" s="18">
        <f>[3]SCF!C17</f>
        <v>567157.07999999996</v>
      </c>
      <c r="C21" s="18">
        <v>279965.34999999998</v>
      </c>
      <c r="D21" s="18">
        <f t="shared" si="1"/>
        <v>-287191.73</v>
      </c>
      <c r="E21" s="19">
        <f t="shared" si="3"/>
        <v>-50.637070421478292</v>
      </c>
    </row>
    <row r="22" spans="1:5" ht="15" customHeight="1" x14ac:dyDescent="0.3">
      <c r="A22" s="23" t="s">
        <v>16</v>
      </c>
      <c r="B22" s="18">
        <f>[3]SCF!C18</f>
        <v>0</v>
      </c>
      <c r="C22" s="18">
        <v>402.65</v>
      </c>
      <c r="D22" s="18">
        <f t="shared" si="1"/>
        <v>402.65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[3]SCF!C19</f>
        <v>0</v>
      </c>
      <c r="C23" s="18">
        <v>5654.0499999999993</v>
      </c>
      <c r="D23" s="18">
        <f t="shared" si="1"/>
        <v>5654.0499999999993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[3]SCF!C20</f>
        <v>13937024.560000001</v>
      </c>
      <c r="C24" s="18">
        <v>7045730.7199999997</v>
      </c>
      <c r="D24" s="18">
        <f t="shared" si="1"/>
        <v>-6891293.8400000008</v>
      </c>
      <c r="E24" s="19">
        <f t="shared" si="3"/>
        <v>-49.445947449776185</v>
      </c>
    </row>
    <row r="25" spans="1:5" ht="15" customHeight="1" x14ac:dyDescent="0.3">
      <c r="A25" s="23" t="s">
        <v>19</v>
      </c>
      <c r="B25" s="18">
        <f>[3]SCF!C21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[3]SCF!C22</f>
        <v>32009568.079999998</v>
      </c>
      <c r="C26" s="18">
        <v>324902.58</v>
      </c>
      <c r="D26" s="18">
        <f t="shared" si="1"/>
        <v>-31684665.5</v>
      </c>
      <c r="E26" s="19">
        <f t="shared" si="3"/>
        <v>-98.984982930141442</v>
      </c>
    </row>
    <row r="27" spans="1:5" ht="15" customHeight="1" x14ac:dyDescent="0.3">
      <c r="A27" s="17" t="s">
        <v>21</v>
      </c>
      <c r="B27" s="18">
        <f>[3]SCF!C23</f>
        <v>477122012.74000001</v>
      </c>
      <c r="C27" s="18">
        <v>236246763.53999996</v>
      </c>
      <c r="D27" s="18">
        <f t="shared" si="1"/>
        <v>-240875249.20000005</v>
      </c>
      <c r="E27" s="19">
        <f t="shared" si="3"/>
        <v>-50.485042141885238</v>
      </c>
    </row>
    <row r="28" spans="1:5" ht="15" customHeight="1" x14ac:dyDescent="0.3">
      <c r="A28" s="17" t="s">
        <v>22</v>
      </c>
      <c r="B28" s="18">
        <f>[3]SCF!C24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[3]SCF!C25</f>
        <v>155941659.06999999</v>
      </c>
      <c r="C29" s="15">
        <v>133352814.72999999</v>
      </c>
      <c r="D29" s="15">
        <f t="shared" si="1"/>
        <v>-22588844.340000004</v>
      </c>
      <c r="E29" s="16">
        <f t="shared" si="0"/>
        <v>-14.485445694700601</v>
      </c>
    </row>
    <row r="30" spans="1:5" ht="15" customHeight="1" x14ac:dyDescent="0.3">
      <c r="A30" s="17" t="s">
        <v>24</v>
      </c>
      <c r="B30" s="18">
        <f>[3]SCF!C26</f>
        <v>103460360.97</v>
      </c>
      <c r="C30" s="18">
        <v>88042964.420000002</v>
      </c>
      <c r="D30" s="18">
        <f t="shared" si="1"/>
        <v>-15417396.549999997</v>
      </c>
      <c r="E30" s="19">
        <f t="shared" ref="E30:E32" si="4">IFERROR(+D30/B30*100,0)</f>
        <v>-14.901742469727628</v>
      </c>
    </row>
    <row r="31" spans="1:5" ht="15" customHeight="1" x14ac:dyDescent="0.3">
      <c r="A31" s="17" t="s">
        <v>25</v>
      </c>
      <c r="B31" s="18">
        <f>[3]SCF!C27</f>
        <v>3766606.85</v>
      </c>
      <c r="C31" s="18">
        <v>1777590.5699999998</v>
      </c>
      <c r="D31" s="18">
        <f t="shared" si="1"/>
        <v>-1989016.2800000003</v>
      </c>
      <c r="E31" s="19">
        <f t="shared" si="4"/>
        <v>-52.806580543440582</v>
      </c>
    </row>
    <row r="32" spans="1:5" x14ac:dyDescent="0.3">
      <c r="A32" s="17" t="s">
        <v>26</v>
      </c>
      <c r="B32" s="18">
        <f>[3]SCF!C28</f>
        <v>48714691.25</v>
      </c>
      <c r="C32" s="18">
        <v>43532259.740000002</v>
      </c>
      <c r="D32" s="18">
        <f t="shared" si="1"/>
        <v>-5182431.5099999979</v>
      </c>
      <c r="E32" s="19">
        <f t="shared" si="4"/>
        <v>-10.638333892755602</v>
      </c>
    </row>
    <row r="33" spans="1:5" x14ac:dyDescent="0.3">
      <c r="A33" s="14" t="s">
        <v>27</v>
      </c>
      <c r="B33" s="15">
        <f>[3]SCF!C29</f>
        <v>488443143.05000001</v>
      </c>
      <c r="C33" s="15">
        <v>0</v>
      </c>
      <c r="D33" s="15">
        <f t="shared" si="1"/>
        <v>-488443143.05000001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[3]SCF!C30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29</v>
      </c>
      <c r="B35" s="18">
        <f>[3]SCF!C31</f>
        <v>488443143.05000001</v>
      </c>
      <c r="C35" s="18">
        <v>0</v>
      </c>
      <c r="D35" s="18">
        <f t="shared" si="1"/>
        <v>-488443143.05000001</v>
      </c>
      <c r="E35" s="19">
        <f t="shared" si="5"/>
        <v>-100</v>
      </c>
    </row>
    <row r="36" spans="1:5" ht="20.399999999999999" customHeight="1" x14ac:dyDescent="0.3">
      <c r="A36" s="17" t="s">
        <v>30</v>
      </c>
      <c r="B36" s="18">
        <f>[3]SCF!C32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[3]SCF!C33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[3]SCF!C34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[3]SCF!C35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[3]SCF!C36</f>
        <v>113428838.09999999</v>
      </c>
      <c r="C40" s="18">
        <v>91785713.020000011</v>
      </c>
      <c r="D40" s="18">
        <f t="shared" si="1"/>
        <v>-21643125.079999983</v>
      </c>
      <c r="E40" s="19">
        <f t="shared" si="5"/>
        <v>-19.080795891534379</v>
      </c>
    </row>
    <row r="41" spans="1:5" ht="15" customHeight="1" x14ac:dyDescent="0.3">
      <c r="A41" s="24" t="s">
        <v>35</v>
      </c>
      <c r="B41" s="18">
        <f>[3]SCF!C37</f>
        <v>0</v>
      </c>
      <c r="C41" s="18">
        <v>0</v>
      </c>
      <c r="D41" s="18">
        <f t="shared" si="1"/>
        <v>0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[3]SCF!C38</f>
        <v>5914340757.5299997</v>
      </c>
      <c r="C42" s="27">
        <v>2654819624.1700001</v>
      </c>
      <c r="D42" s="27">
        <f t="shared" si="1"/>
        <v>-3259521133.3599997</v>
      </c>
      <c r="E42" s="28">
        <f t="shared" si="0"/>
        <v>-55.112163248457634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[3]SCF!C41</f>
        <v>3669558842.2199998</v>
      </c>
      <c r="C45" s="18">
        <v>1614950760.9399998</v>
      </c>
      <c r="D45" s="18">
        <f>C45-B45</f>
        <v>-2054608081.28</v>
      </c>
      <c r="E45" s="19">
        <f>IFERROR(+D45/B45*100,0)</f>
        <v>-55.990601857661147</v>
      </c>
    </row>
    <row r="46" spans="1:5" ht="15" customHeight="1" x14ac:dyDescent="0.3">
      <c r="A46" s="14" t="s">
        <v>39</v>
      </c>
      <c r="B46" s="15">
        <f>[3]SCF!C42</f>
        <v>407229367.75</v>
      </c>
      <c r="C46" s="15">
        <v>171559543.34999993</v>
      </c>
      <c r="D46" s="15">
        <f t="shared" ref="D46:D61" si="6">+B46-C46</f>
        <v>235669824.40000007</v>
      </c>
      <c r="E46" s="16">
        <f t="shared" ref="E46" si="7">+D46/B46*100</f>
        <v>57.871519851848916</v>
      </c>
    </row>
    <row r="47" spans="1:5" ht="15" customHeight="1" x14ac:dyDescent="0.3">
      <c r="A47" s="17" t="s">
        <v>40</v>
      </c>
      <c r="B47" s="18">
        <f>[3]SCF!C43</f>
        <v>162325665.94999999</v>
      </c>
      <c r="C47" s="18">
        <v>75558285.219999999</v>
      </c>
      <c r="D47" s="18">
        <f t="shared" si="6"/>
        <v>86767380.729999989</v>
      </c>
      <c r="E47" s="19">
        <f t="shared" ref="E47:E61" si="8">IFERROR(+D47/B47*100,0)</f>
        <v>53.452656560624447</v>
      </c>
    </row>
    <row r="48" spans="1:5" ht="15" customHeight="1" x14ac:dyDescent="0.3">
      <c r="A48" s="17" t="s">
        <v>41</v>
      </c>
      <c r="B48" s="18">
        <f>[3]SCF!C44</f>
        <v>18255126.809999999</v>
      </c>
      <c r="C48" s="18">
        <v>9455304.8499999996</v>
      </c>
      <c r="D48" s="18">
        <f t="shared" si="6"/>
        <v>8799821.959999999</v>
      </c>
      <c r="E48" s="19">
        <f t="shared" si="8"/>
        <v>48.204660814404939</v>
      </c>
    </row>
    <row r="49" spans="1:5" ht="15" customHeight="1" x14ac:dyDescent="0.3">
      <c r="A49" s="17" t="s">
        <v>42</v>
      </c>
      <c r="B49" s="18">
        <f>[3]SCF!C45</f>
        <v>83934499.840000004</v>
      </c>
      <c r="C49" s="18">
        <v>48168722.380000003</v>
      </c>
      <c r="D49" s="18">
        <f t="shared" si="6"/>
        <v>35765777.460000001</v>
      </c>
      <c r="E49" s="19">
        <f t="shared" si="8"/>
        <v>42.611533431638307</v>
      </c>
    </row>
    <row r="50" spans="1:5" ht="15" customHeight="1" x14ac:dyDescent="0.3">
      <c r="A50" s="17" t="s">
        <v>43</v>
      </c>
      <c r="B50" s="18">
        <f>[3]SCF!C46</f>
        <v>4335980</v>
      </c>
      <c r="C50" s="18">
        <v>1654317.5400000003</v>
      </c>
      <c r="D50" s="18">
        <f t="shared" si="6"/>
        <v>2681662.46</v>
      </c>
      <c r="E50" s="19">
        <f t="shared" si="8"/>
        <v>61.8467442192999</v>
      </c>
    </row>
    <row r="51" spans="1:5" ht="15" customHeight="1" x14ac:dyDescent="0.3">
      <c r="A51" s="17" t="s">
        <v>44</v>
      </c>
      <c r="B51" s="18">
        <f>[3]SCF!C47</f>
        <v>6961605.7599999998</v>
      </c>
      <c r="C51" s="18">
        <v>1364426.51</v>
      </c>
      <c r="D51" s="18">
        <f t="shared" si="6"/>
        <v>5597179.25</v>
      </c>
      <c r="E51" s="19">
        <f t="shared" si="8"/>
        <v>80.400692641348314</v>
      </c>
    </row>
    <row r="52" spans="1:5" x14ac:dyDescent="0.3">
      <c r="A52" s="17" t="s">
        <v>45</v>
      </c>
      <c r="B52" s="18">
        <f>[3]SCF!C48</f>
        <v>5307360</v>
      </c>
      <c r="C52" s="18">
        <v>1501606.8399999999</v>
      </c>
      <c r="D52" s="18">
        <f t="shared" si="6"/>
        <v>3805753.16</v>
      </c>
      <c r="E52" s="19">
        <f t="shared" si="8"/>
        <v>71.707085255192794</v>
      </c>
    </row>
    <row r="53" spans="1:5" ht="15" customHeight="1" x14ac:dyDescent="0.3">
      <c r="A53" s="17" t="s">
        <v>46</v>
      </c>
      <c r="B53" s="18">
        <f>[3]SCF!C49</f>
        <v>11368000</v>
      </c>
      <c r="C53" s="18">
        <v>4312047.47</v>
      </c>
      <c r="D53" s="18">
        <f t="shared" si="6"/>
        <v>7055952.5300000003</v>
      </c>
      <c r="E53" s="19">
        <f t="shared" si="8"/>
        <v>62.068547941590438</v>
      </c>
    </row>
    <row r="54" spans="1:5" ht="15" customHeight="1" x14ac:dyDescent="0.3">
      <c r="A54" s="17" t="s">
        <v>47</v>
      </c>
      <c r="B54" s="18">
        <f>[3]SCF!C50</f>
        <v>12766485.67</v>
      </c>
      <c r="C54" s="18">
        <v>4370252.9799999995</v>
      </c>
      <c r="D54" s="18">
        <f t="shared" si="6"/>
        <v>8396232.6900000013</v>
      </c>
      <c r="E54" s="19">
        <f t="shared" si="8"/>
        <v>65.767768100271567</v>
      </c>
    </row>
    <row r="55" spans="1:5" ht="15" customHeight="1" x14ac:dyDescent="0.3">
      <c r="A55" s="17" t="s">
        <v>48</v>
      </c>
      <c r="B55" s="18">
        <f>[3]SCF!C51</f>
        <v>3084000</v>
      </c>
      <c r="C55" s="18">
        <v>1505290.05</v>
      </c>
      <c r="D55" s="18">
        <f t="shared" si="6"/>
        <v>1578709.95</v>
      </c>
      <c r="E55" s="19">
        <f t="shared" si="8"/>
        <v>51.190335603112835</v>
      </c>
    </row>
    <row r="56" spans="1:5" ht="15" customHeight="1" x14ac:dyDescent="0.3">
      <c r="A56" s="17" t="s">
        <v>49</v>
      </c>
      <c r="B56" s="18">
        <f>[3]SCF!C52</f>
        <v>4428000</v>
      </c>
      <c r="C56" s="18">
        <v>2174096.17</v>
      </c>
      <c r="D56" s="18">
        <f t="shared" si="6"/>
        <v>2253903.83</v>
      </c>
      <c r="E56" s="19">
        <f t="shared" si="8"/>
        <v>50.901170505871733</v>
      </c>
    </row>
    <row r="57" spans="1:5" ht="15" customHeight="1" x14ac:dyDescent="0.3">
      <c r="A57" s="17" t="s">
        <v>50</v>
      </c>
      <c r="B57" s="18">
        <f>[3]SCF!C53</f>
        <v>12748148.720000001</v>
      </c>
      <c r="C57" s="18">
        <v>3822876.1700000004</v>
      </c>
      <c r="D57" s="18">
        <f t="shared" si="6"/>
        <v>8925272.5500000007</v>
      </c>
      <c r="E57" s="19">
        <f t="shared" si="8"/>
        <v>70.012303323678211</v>
      </c>
    </row>
    <row r="58" spans="1:5" ht="15" customHeight="1" x14ac:dyDescent="0.3">
      <c r="A58" s="17" t="s">
        <v>51</v>
      </c>
      <c r="B58" s="18">
        <f>[3]SCF!C54</f>
        <v>8050000</v>
      </c>
      <c r="C58" s="18">
        <v>3178206.07</v>
      </c>
      <c r="D58" s="18">
        <f t="shared" si="6"/>
        <v>4871793.93</v>
      </c>
      <c r="E58" s="19">
        <f t="shared" si="8"/>
        <v>60.519179254658383</v>
      </c>
    </row>
    <row r="59" spans="1:5" ht="15" customHeight="1" x14ac:dyDescent="0.3">
      <c r="A59" s="17" t="s">
        <v>52</v>
      </c>
      <c r="B59" s="18">
        <f>[3]SCF!C55</f>
        <v>67890495</v>
      </c>
      <c r="C59" s="18">
        <v>12659628.329999998</v>
      </c>
      <c r="D59" s="18">
        <f t="shared" si="6"/>
        <v>55230866.670000002</v>
      </c>
      <c r="E59" s="19">
        <f t="shared" si="8"/>
        <v>81.352870781101245</v>
      </c>
    </row>
    <row r="60" spans="1:5" ht="15" customHeight="1" x14ac:dyDescent="0.3">
      <c r="A60" s="17" t="s">
        <v>53</v>
      </c>
      <c r="B60" s="18">
        <f>[3]SCF!C56</f>
        <v>2424000</v>
      </c>
      <c r="C60" s="18">
        <v>1125097.2399999998</v>
      </c>
      <c r="D60" s="18">
        <f t="shared" si="6"/>
        <v>1298902.7600000002</v>
      </c>
      <c r="E60" s="19">
        <f t="shared" si="8"/>
        <v>53.585097359735975</v>
      </c>
    </row>
    <row r="61" spans="1:5" ht="15" customHeight="1" x14ac:dyDescent="0.3">
      <c r="A61" s="17" t="s">
        <v>54</v>
      </c>
      <c r="B61" s="18">
        <f>[3]SCF!C57</f>
        <v>3350000</v>
      </c>
      <c r="C61" s="18">
        <v>709385.52999999991</v>
      </c>
      <c r="D61" s="18">
        <f t="shared" si="6"/>
        <v>2640614.4700000002</v>
      </c>
      <c r="E61" s="19">
        <f t="shared" si="8"/>
        <v>78.824312537313432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[3]SCF!C60</f>
        <v>13733440</v>
      </c>
      <c r="C63" s="18">
        <v>6866720</v>
      </c>
      <c r="D63" s="18">
        <f t="shared" ref="D63:D67" si="9">C63-B63</f>
        <v>-6866720</v>
      </c>
      <c r="E63" s="19">
        <f t="shared" ref="E63:E67" si="10">IFERROR(+D63/B63*100,0)</f>
        <v>-50</v>
      </c>
    </row>
    <row r="64" spans="1:5" x14ac:dyDescent="0.3">
      <c r="A64" s="24" t="s">
        <v>57</v>
      </c>
      <c r="B64" s="18">
        <f>[3]SCF!C61</f>
        <v>60925445.359999999</v>
      </c>
      <c r="C64" s="18">
        <v>0</v>
      </c>
      <c r="D64" s="18">
        <f t="shared" si="9"/>
        <v>-60925445.359999999</v>
      </c>
      <c r="E64" s="19">
        <f t="shared" si="10"/>
        <v>-100</v>
      </c>
    </row>
    <row r="65" spans="1:5" ht="15" customHeight="1" x14ac:dyDescent="0.3">
      <c r="A65" s="24" t="s">
        <v>58</v>
      </c>
      <c r="B65" s="18">
        <f>[3]SCF!C62</f>
        <v>0</v>
      </c>
      <c r="C65" s="18">
        <v>0</v>
      </c>
      <c r="D65" s="18">
        <f t="shared" si="9"/>
        <v>0</v>
      </c>
      <c r="E65" s="19">
        <f t="shared" si="10"/>
        <v>0</v>
      </c>
    </row>
    <row r="66" spans="1:5" ht="15" customHeight="1" x14ac:dyDescent="0.3">
      <c r="A66" s="24" t="s">
        <v>59</v>
      </c>
      <c r="B66" s="18">
        <f>[3]SCF!C63</f>
        <v>302233209.61000001</v>
      </c>
      <c r="C66" s="18">
        <v>314428455.51999998</v>
      </c>
      <c r="D66" s="18">
        <f t="shared" si="9"/>
        <v>12195245.909999967</v>
      </c>
      <c r="E66" s="19">
        <f t="shared" si="10"/>
        <v>4.0350449660170176</v>
      </c>
    </row>
    <row r="67" spans="1:5" ht="15" customHeight="1" x14ac:dyDescent="0.3">
      <c r="A67" s="24" t="s">
        <v>60</v>
      </c>
      <c r="B67" s="18">
        <f>[3]SCF!C64</f>
        <v>12276168</v>
      </c>
      <c r="C67" s="18">
        <v>12215454.5</v>
      </c>
      <c r="D67" s="18">
        <f t="shared" si="9"/>
        <v>-60713.5</v>
      </c>
      <c r="E67" s="19">
        <f t="shared" si="10"/>
        <v>-0.49456393884476002</v>
      </c>
    </row>
    <row r="68" spans="1:5" ht="15" customHeight="1" x14ac:dyDescent="0.3">
      <c r="A68" s="30" t="s">
        <v>61</v>
      </c>
      <c r="B68" s="15">
        <f>+B63+B64+B65+B66+B67</f>
        <v>389168262.97000003</v>
      </c>
      <c r="C68" s="31">
        <v>333510630.01999998</v>
      </c>
      <c r="D68" s="31">
        <f t="shared" ref="D68" si="11">+C68-B68</f>
        <v>-55657632.950000048</v>
      </c>
      <c r="E68" s="32">
        <f t="shared" ref="E68" si="12">+D68/B68*100</f>
        <v>-14.301688561456654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[3]SCF!C67</f>
        <v>73988950.870000005</v>
      </c>
      <c r="C70" s="15">
        <v>37500263.650000006</v>
      </c>
      <c r="D70" s="15">
        <f t="shared" ref="D70:D82" si="13">+C70-B70</f>
        <v>-36488687.219999999</v>
      </c>
      <c r="E70" s="16">
        <f t="shared" ref="E70:E82" si="14">+D70/B70*100</f>
        <v>-49.316400342142053</v>
      </c>
    </row>
    <row r="71" spans="1:5" ht="15" customHeight="1" x14ac:dyDescent="0.3">
      <c r="A71" s="17" t="s">
        <v>14</v>
      </c>
      <c r="B71" s="18">
        <f>[3]SCF!C68</f>
        <v>59484769.229999997</v>
      </c>
      <c r="C71" s="18">
        <v>30059999.060000002</v>
      </c>
      <c r="D71" s="18">
        <f t="shared" si="13"/>
        <v>-29424770.169999994</v>
      </c>
      <c r="E71" s="19">
        <f t="shared" ref="E71:E81" si="15">IFERROR(+D71/B71*100,0)</f>
        <v>-49.466057531849984</v>
      </c>
    </row>
    <row r="72" spans="1:5" ht="15" customHeight="1" x14ac:dyDescent="0.3">
      <c r="A72" s="17" t="s">
        <v>15</v>
      </c>
      <c r="B72" s="18">
        <f>[3]SCF!C69</f>
        <v>567157.07999999996</v>
      </c>
      <c r="C72" s="18">
        <v>283696.01</v>
      </c>
      <c r="D72" s="18">
        <f t="shared" si="13"/>
        <v>-283461.06999999995</v>
      </c>
      <c r="E72" s="19">
        <f t="shared" si="15"/>
        <v>-49.979287924960744</v>
      </c>
    </row>
    <row r="73" spans="1:5" ht="15" customHeight="1" x14ac:dyDescent="0.3">
      <c r="A73" s="17" t="s">
        <v>16</v>
      </c>
      <c r="B73" s="18">
        <f>[3]SCF!C70</f>
        <v>0</v>
      </c>
      <c r="C73" s="18">
        <v>1091.18</v>
      </c>
      <c r="D73" s="18">
        <f t="shared" si="13"/>
        <v>1091.18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[3]SCF!C71</f>
        <v>0</v>
      </c>
      <c r="C74" s="18">
        <v>16412.760000000002</v>
      </c>
      <c r="D74" s="18">
        <f t="shared" si="13"/>
        <v>16412.760000000002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[3]SCF!C72</f>
        <v>13937024.560000001</v>
      </c>
      <c r="C75" s="18">
        <v>7139064.6400000006</v>
      </c>
      <c r="D75" s="18">
        <f t="shared" si="13"/>
        <v>-6797959.9199999999</v>
      </c>
      <c r="E75" s="19">
        <f t="shared" si="15"/>
        <v>-48.776264192792667</v>
      </c>
    </row>
    <row r="76" spans="1:5" ht="15" customHeight="1" x14ac:dyDescent="0.3">
      <c r="A76" s="17" t="s">
        <v>19</v>
      </c>
      <c r="B76" s="18">
        <f>[3]SCF!C73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[3]SCF!C74</f>
        <v>32009568.079999998</v>
      </c>
      <c r="C77" s="18">
        <v>1382243.0299999998</v>
      </c>
      <c r="D77" s="18">
        <f t="shared" ref="D77:D81" si="16">C77-B77</f>
        <v>-30627325.049999997</v>
      </c>
      <c r="E77" s="19">
        <f t="shared" si="15"/>
        <v>-95.681781689320431</v>
      </c>
    </row>
    <row r="78" spans="1:5" x14ac:dyDescent="0.3">
      <c r="A78" s="24" t="s">
        <v>66</v>
      </c>
      <c r="B78" s="18">
        <f>[3]SCF!C75</f>
        <v>477122012.74000001</v>
      </c>
      <c r="C78" s="18">
        <v>212787330.78999996</v>
      </c>
      <c r="D78" s="18">
        <f t="shared" si="16"/>
        <v>-264334681.95000005</v>
      </c>
      <c r="E78" s="19">
        <f t="shared" si="15"/>
        <v>-55.401904521652199</v>
      </c>
    </row>
    <row r="79" spans="1:5" ht="15" customHeight="1" x14ac:dyDescent="0.3">
      <c r="A79" s="24" t="s">
        <v>67</v>
      </c>
      <c r="B79" s="18">
        <f>[3]SCF!C76</f>
        <v>5000000</v>
      </c>
      <c r="C79" s="18">
        <v>4127594.24</v>
      </c>
      <c r="D79" s="18">
        <f t="shared" si="16"/>
        <v>-872405.75999999978</v>
      </c>
      <c r="E79" s="19">
        <f t="shared" si="15"/>
        <v>-17.448115199999993</v>
      </c>
    </row>
    <row r="80" spans="1:5" x14ac:dyDescent="0.3">
      <c r="A80" s="24" t="s">
        <v>68</v>
      </c>
      <c r="B80" s="18">
        <f>[3]SCF!C77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[3]SCF!C78</f>
        <v>0</v>
      </c>
      <c r="C81" s="18">
        <v>0</v>
      </c>
      <c r="D81" s="18">
        <f t="shared" si="16"/>
        <v>0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588120531.69000006</v>
      </c>
      <c r="C82" s="31">
        <v>255797431.70999998</v>
      </c>
      <c r="D82" s="31">
        <f t="shared" si="13"/>
        <v>-332323099.98000008</v>
      </c>
      <c r="E82" s="32">
        <f t="shared" si="14"/>
        <v>-56.505951088809894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[3]SCF!C81</f>
        <v>0</v>
      </c>
      <c r="C84" s="18">
        <v>0</v>
      </c>
      <c r="D84" s="18">
        <f t="shared" ref="D84:D88" si="17">+C84-B84</f>
        <v>0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[3]SCF!C82</f>
        <v>520719938.47000003</v>
      </c>
      <c r="C85" s="18">
        <v>40929661</v>
      </c>
      <c r="D85" s="18">
        <f t="shared" si="17"/>
        <v>-479790277.47000003</v>
      </c>
      <c r="E85" s="19">
        <f t="shared" si="18"/>
        <v>-92.139793778540309</v>
      </c>
    </row>
    <row r="86" spans="1:5" ht="15" customHeight="1" x14ac:dyDescent="0.3">
      <c r="A86" s="24" t="s">
        <v>74</v>
      </c>
      <c r="B86" s="18">
        <f>[3]SCF!C83</f>
        <v>198733010.25</v>
      </c>
      <c r="C86" s="18">
        <v>15235539.91</v>
      </c>
      <c r="D86" s="18">
        <f t="shared" si="17"/>
        <v>-183497470.34</v>
      </c>
      <c r="E86" s="19">
        <f t="shared" si="18"/>
        <v>-92.333664200610571</v>
      </c>
    </row>
    <row r="87" spans="1:5" ht="15" customHeight="1" x14ac:dyDescent="0.3">
      <c r="A87" s="30" t="s">
        <v>75</v>
      </c>
      <c r="B87" s="33">
        <f>+B84+B85+B86</f>
        <v>719452948.72000003</v>
      </c>
      <c r="C87" s="31">
        <v>56165200.909999996</v>
      </c>
      <c r="D87" s="31">
        <f t="shared" si="17"/>
        <v>-663287747.81000006</v>
      </c>
      <c r="E87" s="32">
        <f>+D87/B87*100</f>
        <v>-92.193346207013931</v>
      </c>
    </row>
    <row r="88" spans="1:5" ht="18" customHeight="1" x14ac:dyDescent="0.3">
      <c r="A88" s="25" t="s">
        <v>76</v>
      </c>
      <c r="B88" s="27">
        <f>+B45+B46+B68+B82+B87</f>
        <v>5773529953.3499994</v>
      </c>
      <c r="C88" s="27">
        <v>2431983566.9299994</v>
      </c>
      <c r="D88" s="27">
        <f t="shared" si="17"/>
        <v>-3341546386.4200001</v>
      </c>
      <c r="E88" s="28">
        <f>+D88/B88*100</f>
        <v>-57.877007886329935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[3]SCF!C88</f>
        <v>113037.42</v>
      </c>
      <c r="C91" s="18">
        <v>46138901.07</v>
      </c>
      <c r="D91" s="18">
        <f t="shared" ref="D91:D98" si="19">+C91-B91</f>
        <v>46025863.649999999</v>
      </c>
      <c r="E91" s="19">
        <f>IFERROR(+D91/B91*100,0)</f>
        <v>40717.369212779275</v>
      </c>
    </row>
    <row r="92" spans="1:5" ht="15" customHeight="1" x14ac:dyDescent="0.3">
      <c r="A92" s="24" t="s">
        <v>79</v>
      </c>
      <c r="B92" s="18">
        <f>[3]SCF!C89</f>
        <v>3629250</v>
      </c>
      <c r="C92" s="18">
        <v>8413593.379999999</v>
      </c>
      <c r="D92" s="18">
        <f t="shared" si="19"/>
        <v>4784343.379999999</v>
      </c>
      <c r="E92" s="19">
        <f t="shared" ref="E92:E97" si="20">IFERROR(+D92/B92*100,0)</f>
        <v>131.82733016463456</v>
      </c>
    </row>
    <row r="93" spans="1:5" ht="15" customHeight="1" x14ac:dyDescent="0.3">
      <c r="A93" s="24" t="s">
        <v>80</v>
      </c>
      <c r="B93" s="18">
        <f>[3]SCF!C90</f>
        <v>51000000</v>
      </c>
      <c r="C93" s="18">
        <v>49433291.489999995</v>
      </c>
      <c r="D93" s="18">
        <f t="shared" si="19"/>
        <v>-1566708.5100000054</v>
      </c>
      <c r="E93" s="19">
        <f t="shared" si="20"/>
        <v>-3.0719774705882457</v>
      </c>
    </row>
    <row r="94" spans="1:5" ht="15" customHeight="1" x14ac:dyDescent="0.3">
      <c r="A94" s="24" t="s">
        <v>81</v>
      </c>
      <c r="B94" s="18">
        <f>[3]SCF!C91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[3]SCF!C92</f>
        <v>2000000</v>
      </c>
      <c r="C95" s="18">
        <v>0</v>
      </c>
      <c r="D95" s="18">
        <f t="shared" si="19"/>
        <v>-2000000</v>
      </c>
      <c r="E95" s="19">
        <f t="shared" si="20"/>
        <v>-100</v>
      </c>
    </row>
    <row r="96" spans="1:5" ht="15" customHeight="1" x14ac:dyDescent="0.3">
      <c r="A96" s="24" t="s">
        <v>83</v>
      </c>
      <c r="B96" s="18">
        <f>[3]SCF!C93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[3]SCF!C94</f>
        <v>515475</v>
      </c>
      <c r="C97" s="18">
        <v>22099347.350000001</v>
      </c>
      <c r="D97" s="18">
        <f t="shared" si="19"/>
        <v>21583872.350000001</v>
      </c>
      <c r="E97" s="19">
        <f t="shared" si="20"/>
        <v>4187.1812115039529</v>
      </c>
    </row>
    <row r="98" spans="1:5" ht="15" customHeight="1" x14ac:dyDescent="0.3">
      <c r="A98" s="30" t="s">
        <v>85</v>
      </c>
      <c r="B98" s="33">
        <f>SUM(B91:B97)</f>
        <v>57257762.420000002</v>
      </c>
      <c r="C98" s="31">
        <v>126085133.28999999</v>
      </c>
      <c r="D98" s="31">
        <f t="shared" si="19"/>
        <v>68827370.86999999</v>
      </c>
      <c r="E98" s="32">
        <f t="shared" ref="E98" si="21">+D98/B98*100</f>
        <v>120.20618333831143</v>
      </c>
    </row>
    <row r="99" spans="1:5" ht="15" customHeight="1" x14ac:dyDescent="0.3">
      <c r="A99" s="34" t="s">
        <v>86</v>
      </c>
      <c r="B99" s="35">
        <f>+B42-B88-B98</f>
        <v>83553041.760000303</v>
      </c>
      <c r="C99" s="36">
        <v>96750923.950000733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[3]SCF!$C$97</f>
        <v>228363534.87</v>
      </c>
      <c r="C100" s="18">
        <v>277909971.89999998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311916576.63000029</v>
      </c>
      <c r="C101" s="36">
        <v>374660895.85000074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101"/>
  <sheetViews>
    <sheetView showGridLines="0" zoomScaleNormal="100" workbookViewId="0">
      <selection activeCell="F80" sqref="F1:K1048576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LUELCO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+[4]SCF!$C$2</f>
        <v>LUELCO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[4]SCF!C12</f>
        <v>4530186910</v>
      </c>
      <c r="C16" s="15">
        <v>1843295631.4400001</v>
      </c>
      <c r="D16" s="15">
        <f>+C16-B16</f>
        <v>-2686891278.5599999</v>
      </c>
      <c r="E16" s="16">
        <f t="shared" ref="E16:E42" si="0">+D16/B16*100</f>
        <v>-59.310826063907371</v>
      </c>
    </row>
    <row r="17" spans="1:5" ht="15" customHeight="1" x14ac:dyDescent="0.3">
      <c r="A17" s="17" t="s">
        <v>11</v>
      </c>
      <c r="B17" s="18">
        <f>[4]SCF!C13</f>
        <v>4107689954</v>
      </c>
      <c r="C17" s="18">
        <v>1608811948.26</v>
      </c>
      <c r="D17" s="18">
        <f t="shared" ref="D17:D42" si="1">+C17-B17</f>
        <v>-2498878005.7399998</v>
      </c>
      <c r="E17" s="19">
        <f t="shared" ref="E17:E18" si="2">IFERROR(+D17/B17*100,0)</f>
        <v>-60.83414361170648</v>
      </c>
    </row>
    <row r="18" spans="1:5" ht="15" customHeight="1" x14ac:dyDescent="0.3">
      <c r="A18" s="17" t="s">
        <v>12</v>
      </c>
      <c r="B18" s="18">
        <f>[4]SCF!C14</f>
        <v>91432464</v>
      </c>
      <c r="C18" s="18">
        <v>37032869.660000004</v>
      </c>
      <c r="D18" s="18">
        <f t="shared" si="1"/>
        <v>-54399594.339999996</v>
      </c>
      <c r="E18" s="19">
        <f t="shared" si="2"/>
        <v>-59.497023223611244</v>
      </c>
    </row>
    <row r="19" spans="1:5" ht="15" customHeight="1" x14ac:dyDescent="0.3">
      <c r="A19" s="20" t="s">
        <v>13</v>
      </c>
      <c r="B19" s="15">
        <f>[4]SCF!C15</f>
        <v>63016396</v>
      </c>
      <c r="C19" s="21">
        <v>27151652.780000001</v>
      </c>
      <c r="D19" s="21">
        <f t="shared" si="1"/>
        <v>-35864743.219999999</v>
      </c>
      <c r="E19" s="22">
        <f t="shared" si="0"/>
        <v>-56.913351915587171</v>
      </c>
    </row>
    <row r="20" spans="1:5" ht="15" customHeight="1" x14ac:dyDescent="0.3">
      <c r="A20" s="23" t="s">
        <v>14</v>
      </c>
      <c r="B20" s="18">
        <f>[4]SCF!C16</f>
        <v>50430087.100000001</v>
      </c>
      <c r="C20" s="18">
        <v>22001657.560000002</v>
      </c>
      <c r="D20" s="18">
        <f t="shared" si="1"/>
        <v>-28428429.539999999</v>
      </c>
      <c r="E20" s="19">
        <f t="shared" ref="E20:E28" si="3">IFERROR(+D20/B20*100,0)</f>
        <v>-56.371962006783839</v>
      </c>
    </row>
    <row r="21" spans="1:5" ht="15" customHeight="1" x14ac:dyDescent="0.3">
      <c r="A21" s="23" t="s">
        <v>15</v>
      </c>
      <c r="B21" s="18">
        <f>[4]SCF!C17</f>
        <v>480825.29</v>
      </c>
      <c r="C21" s="18">
        <v>198120.37</v>
      </c>
      <c r="D21" s="18">
        <f t="shared" si="1"/>
        <v>-282704.92</v>
      </c>
      <c r="E21" s="19">
        <f t="shared" si="3"/>
        <v>-58.79576758535309</v>
      </c>
    </row>
    <row r="22" spans="1:5" ht="15" customHeight="1" x14ac:dyDescent="0.3">
      <c r="A22" s="23" t="s">
        <v>16</v>
      </c>
      <c r="B22" s="18">
        <f>[4]SCF!C18</f>
        <v>0</v>
      </c>
      <c r="C22" s="18">
        <v>97.789999999999992</v>
      </c>
      <c r="D22" s="18">
        <f t="shared" si="1"/>
        <v>97.789999999999992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[4]SCF!C19</f>
        <v>0</v>
      </c>
      <c r="C23" s="18">
        <v>4020.9900000000002</v>
      </c>
      <c r="D23" s="18">
        <f t="shared" si="1"/>
        <v>4020.9900000000002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[4]SCF!C20</f>
        <v>12105483.609999999</v>
      </c>
      <c r="C24" s="18">
        <v>4947756.07</v>
      </c>
      <c r="D24" s="18">
        <f t="shared" si="1"/>
        <v>-7157727.5399999991</v>
      </c>
      <c r="E24" s="19">
        <f t="shared" si="3"/>
        <v>-59.127976796294213</v>
      </c>
    </row>
    <row r="25" spans="1:5" ht="15" customHeight="1" x14ac:dyDescent="0.3">
      <c r="A25" s="23" t="s">
        <v>19</v>
      </c>
      <c r="B25" s="18">
        <f>[4]SCF!C21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[4]SCF!C22</f>
        <v>28048096</v>
      </c>
      <c r="C26" s="18">
        <v>45342.400000000001</v>
      </c>
      <c r="D26" s="18">
        <f t="shared" si="1"/>
        <v>-28002753.600000001</v>
      </c>
      <c r="E26" s="19">
        <f t="shared" si="3"/>
        <v>-99.838340541903463</v>
      </c>
    </row>
    <row r="27" spans="1:5" ht="15" customHeight="1" x14ac:dyDescent="0.3">
      <c r="A27" s="17" t="s">
        <v>21</v>
      </c>
      <c r="B27" s="18">
        <f>[4]SCF!C23</f>
        <v>240000000</v>
      </c>
      <c r="C27" s="18">
        <v>170253818.34</v>
      </c>
      <c r="D27" s="18">
        <f t="shared" si="1"/>
        <v>-69746181.659999996</v>
      </c>
      <c r="E27" s="19">
        <f t="shared" si="3"/>
        <v>-29.060909024999997</v>
      </c>
    </row>
    <row r="28" spans="1:5" ht="15" customHeight="1" x14ac:dyDescent="0.3">
      <c r="A28" s="17" t="s">
        <v>22</v>
      </c>
      <c r="B28" s="18">
        <f>[4]SCF!C24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[4]SCF!C25</f>
        <v>79200000</v>
      </c>
      <c r="C29" s="15">
        <v>27488716.639999997</v>
      </c>
      <c r="D29" s="15">
        <f t="shared" si="1"/>
        <v>-51711283.359999999</v>
      </c>
      <c r="E29" s="16">
        <f t="shared" si="0"/>
        <v>-65.292024444444436</v>
      </c>
    </row>
    <row r="30" spans="1:5" ht="15" customHeight="1" x14ac:dyDescent="0.3">
      <c r="A30" s="17" t="s">
        <v>24</v>
      </c>
      <c r="B30" s="18">
        <f>[4]SCF!C26</f>
        <v>72000000</v>
      </c>
      <c r="C30" s="18">
        <v>24205697.469999999</v>
      </c>
      <c r="D30" s="18">
        <f t="shared" si="1"/>
        <v>-47794302.530000001</v>
      </c>
      <c r="E30" s="19">
        <f t="shared" ref="E30:E32" si="4">IFERROR(+D30/B30*100,0)</f>
        <v>-66.380975736111111</v>
      </c>
    </row>
    <row r="31" spans="1:5" ht="15" customHeight="1" x14ac:dyDescent="0.3">
      <c r="A31" s="17" t="s">
        <v>25</v>
      </c>
      <c r="B31" s="18">
        <f>[4]SCF!C27</f>
        <v>0</v>
      </c>
      <c r="C31" s="18">
        <v>113599.83000000002</v>
      </c>
      <c r="D31" s="18">
        <f t="shared" si="1"/>
        <v>113599.83000000002</v>
      </c>
      <c r="E31" s="19">
        <f t="shared" si="4"/>
        <v>0</v>
      </c>
    </row>
    <row r="32" spans="1:5" x14ac:dyDescent="0.3">
      <c r="A32" s="17" t="s">
        <v>26</v>
      </c>
      <c r="B32" s="18">
        <f>[4]SCF!C28</f>
        <v>7200000</v>
      </c>
      <c r="C32" s="18">
        <v>3169419.34</v>
      </c>
      <c r="D32" s="18">
        <f t="shared" si="1"/>
        <v>-4030580.66</v>
      </c>
      <c r="E32" s="19">
        <f t="shared" si="4"/>
        <v>-55.980286944444444</v>
      </c>
    </row>
    <row r="33" spans="1:5" x14ac:dyDescent="0.3">
      <c r="A33" s="14" t="s">
        <v>27</v>
      </c>
      <c r="B33" s="15">
        <f>[4]SCF!C29</f>
        <v>536191462</v>
      </c>
      <c r="C33" s="15">
        <v>69719980</v>
      </c>
      <c r="D33" s="15">
        <f t="shared" si="1"/>
        <v>-466471482</v>
      </c>
      <c r="E33" s="16">
        <f t="shared" si="0"/>
        <v>-86.997185717962807</v>
      </c>
    </row>
    <row r="34" spans="1:5" ht="15" customHeight="1" x14ac:dyDescent="0.3">
      <c r="A34" s="17" t="s">
        <v>28</v>
      </c>
      <c r="B34" s="18">
        <f>[4]SCF!C30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29</v>
      </c>
      <c r="B35" s="18">
        <f>[4]SCF!C31</f>
        <v>0</v>
      </c>
      <c r="C35" s="18">
        <v>69719980</v>
      </c>
      <c r="D35" s="18">
        <f t="shared" si="1"/>
        <v>69719980</v>
      </c>
      <c r="E35" s="19">
        <f t="shared" si="5"/>
        <v>0</v>
      </c>
    </row>
    <row r="36" spans="1:5" ht="20.399999999999999" customHeight="1" x14ac:dyDescent="0.3">
      <c r="A36" s="17" t="s">
        <v>30</v>
      </c>
      <c r="B36" s="18">
        <f>[4]SCF!C32</f>
        <v>536191462</v>
      </c>
      <c r="C36" s="18">
        <v>0</v>
      </c>
      <c r="D36" s="18">
        <f t="shared" si="1"/>
        <v>-536191462</v>
      </c>
      <c r="E36" s="19">
        <f t="shared" si="5"/>
        <v>-100</v>
      </c>
    </row>
    <row r="37" spans="1:5" ht="15" customHeight="1" x14ac:dyDescent="0.3">
      <c r="A37" s="17" t="s">
        <v>31</v>
      </c>
      <c r="B37" s="18">
        <f>[4]SCF!C33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[4]SCF!C34</f>
        <v>10310332</v>
      </c>
      <c r="C38" s="18">
        <v>24197935.260000002</v>
      </c>
      <c r="D38" s="18">
        <f t="shared" si="1"/>
        <v>13887603.260000002</v>
      </c>
      <c r="E38" s="19">
        <f t="shared" si="5"/>
        <v>134.69598515353337</v>
      </c>
    </row>
    <row r="39" spans="1:5" ht="15" customHeight="1" x14ac:dyDescent="0.3">
      <c r="A39" s="24" t="s">
        <v>33</v>
      </c>
      <c r="B39" s="18">
        <f>[4]SCF!C35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[4]SCF!C36</f>
        <v>0</v>
      </c>
      <c r="C40" s="18">
        <v>47263342.789999999</v>
      </c>
      <c r="D40" s="18">
        <f t="shared" si="1"/>
        <v>47263342.789999999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[4]SCF!C37</f>
        <v>0</v>
      </c>
      <c r="C41" s="18">
        <v>0</v>
      </c>
      <c r="D41" s="18">
        <f t="shared" si="1"/>
        <v>0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[4]SCF!C38</f>
        <v>5155888704</v>
      </c>
      <c r="C42" s="27">
        <v>2011965606.1300001</v>
      </c>
      <c r="D42" s="27">
        <f t="shared" si="1"/>
        <v>-3143923097.8699999</v>
      </c>
      <c r="E42" s="28">
        <f t="shared" si="0"/>
        <v>-60.977326671751207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[4]SCF!C41</f>
        <v>3715401352</v>
      </c>
      <c r="C45" s="18">
        <v>1366408566.0899999</v>
      </c>
      <c r="D45" s="18">
        <f>C45-B45</f>
        <v>-2348992785.9099998</v>
      </c>
      <c r="E45" s="19">
        <f>IFERROR(+D45/B45*100,0)</f>
        <v>-63.223123516535765</v>
      </c>
    </row>
    <row r="46" spans="1:5" ht="15" customHeight="1" x14ac:dyDescent="0.3">
      <c r="A46" s="14" t="s">
        <v>39</v>
      </c>
      <c r="B46" s="15">
        <f>[4]SCF!C42</f>
        <v>400507310</v>
      </c>
      <c r="C46" s="15">
        <v>142693888.52000001</v>
      </c>
      <c r="D46" s="15">
        <f t="shared" ref="D46:D61" si="6">+B46-C46</f>
        <v>257813421.47999999</v>
      </c>
      <c r="E46" s="16">
        <f t="shared" ref="E46" si="7">+D46/B46*100</f>
        <v>64.371714334003045</v>
      </c>
    </row>
    <row r="47" spans="1:5" ht="15" customHeight="1" x14ac:dyDescent="0.3">
      <c r="A47" s="17" t="s">
        <v>40</v>
      </c>
      <c r="B47" s="18">
        <f>[4]SCF!C43</f>
        <v>202001318</v>
      </c>
      <c r="C47" s="18">
        <v>59009971.650000006</v>
      </c>
      <c r="D47" s="18">
        <f t="shared" si="6"/>
        <v>142991346.34999999</v>
      </c>
      <c r="E47" s="19">
        <f t="shared" ref="E47:E61" si="8">IFERROR(+D47/B47*100,0)</f>
        <v>70.787333352943762</v>
      </c>
    </row>
    <row r="48" spans="1:5" ht="15" customHeight="1" x14ac:dyDescent="0.3">
      <c r="A48" s="17" t="s">
        <v>41</v>
      </c>
      <c r="B48" s="18">
        <f>[4]SCF!C44</f>
        <v>29970287</v>
      </c>
      <c r="C48" s="18">
        <v>11412377.709999999</v>
      </c>
      <c r="D48" s="18">
        <f t="shared" si="6"/>
        <v>18557909.289999999</v>
      </c>
      <c r="E48" s="19">
        <f t="shared" si="8"/>
        <v>61.921026281797033</v>
      </c>
    </row>
    <row r="49" spans="1:5" ht="15" customHeight="1" x14ac:dyDescent="0.3">
      <c r="A49" s="17" t="s">
        <v>42</v>
      </c>
      <c r="B49" s="18">
        <f>[4]SCF!C45</f>
        <v>35555560</v>
      </c>
      <c r="C49" s="18">
        <v>37626647.760000005</v>
      </c>
      <c r="D49" s="18">
        <f t="shared" si="6"/>
        <v>-2071087.7600000054</v>
      </c>
      <c r="E49" s="19">
        <f t="shared" si="8"/>
        <v>-5.8249335968833149</v>
      </c>
    </row>
    <row r="50" spans="1:5" ht="15" customHeight="1" x14ac:dyDescent="0.3">
      <c r="A50" s="17" t="s">
        <v>43</v>
      </c>
      <c r="B50" s="18">
        <f>[4]SCF!C46</f>
        <v>4882752</v>
      </c>
      <c r="C50" s="18">
        <v>798652.73</v>
      </c>
      <c r="D50" s="18">
        <f t="shared" si="6"/>
        <v>4084099.27</v>
      </c>
      <c r="E50" s="19">
        <f t="shared" si="8"/>
        <v>83.643389424652327</v>
      </c>
    </row>
    <row r="51" spans="1:5" ht="15" customHeight="1" x14ac:dyDescent="0.3">
      <c r="A51" s="17" t="s">
        <v>44</v>
      </c>
      <c r="B51" s="18">
        <f>[4]SCF!C47</f>
        <v>9956677</v>
      </c>
      <c r="C51" s="18">
        <v>2431462.84</v>
      </c>
      <c r="D51" s="18">
        <f t="shared" si="6"/>
        <v>7525214.1600000001</v>
      </c>
      <c r="E51" s="19">
        <f t="shared" si="8"/>
        <v>75.579574992741044</v>
      </c>
    </row>
    <row r="52" spans="1:5" x14ac:dyDescent="0.3">
      <c r="A52" s="17" t="s">
        <v>45</v>
      </c>
      <c r="B52" s="18">
        <f>[4]SCF!C48</f>
        <v>5658646</v>
      </c>
      <c r="C52" s="18">
        <v>2115496.0999999996</v>
      </c>
      <c r="D52" s="18">
        <f t="shared" si="6"/>
        <v>3543149.9000000004</v>
      </c>
      <c r="E52" s="19">
        <f t="shared" si="8"/>
        <v>62.614800431057191</v>
      </c>
    </row>
    <row r="53" spans="1:5" ht="15" customHeight="1" x14ac:dyDescent="0.3">
      <c r="A53" s="17" t="s">
        <v>46</v>
      </c>
      <c r="B53" s="18">
        <f>[4]SCF!C49</f>
        <v>21053610</v>
      </c>
      <c r="C53" s="18">
        <v>8316366.6399999997</v>
      </c>
      <c r="D53" s="18">
        <f t="shared" si="6"/>
        <v>12737243.359999999</v>
      </c>
      <c r="E53" s="19">
        <f t="shared" si="8"/>
        <v>60.499094264594056</v>
      </c>
    </row>
    <row r="54" spans="1:5" ht="15" customHeight="1" x14ac:dyDescent="0.3">
      <c r="A54" s="17" t="s">
        <v>47</v>
      </c>
      <c r="B54" s="18">
        <f>[4]SCF!C50</f>
        <v>14677600</v>
      </c>
      <c r="C54" s="18">
        <v>980782.56</v>
      </c>
      <c r="D54" s="18">
        <f t="shared" si="6"/>
        <v>13696817.439999999</v>
      </c>
      <c r="E54" s="19">
        <f t="shared" si="8"/>
        <v>93.317827437728241</v>
      </c>
    </row>
    <row r="55" spans="1:5" ht="15" customHeight="1" x14ac:dyDescent="0.3">
      <c r="A55" s="17" t="s">
        <v>48</v>
      </c>
      <c r="B55" s="18">
        <f>[4]SCF!C51</f>
        <v>1644000</v>
      </c>
      <c r="C55" s="18">
        <v>532000</v>
      </c>
      <c r="D55" s="18">
        <f t="shared" si="6"/>
        <v>1112000</v>
      </c>
      <c r="E55" s="19">
        <f t="shared" si="8"/>
        <v>67.639902676399018</v>
      </c>
    </row>
    <row r="56" spans="1:5" ht="15" customHeight="1" x14ac:dyDescent="0.3">
      <c r="A56" s="17" t="s">
        <v>49</v>
      </c>
      <c r="B56" s="18">
        <f>[4]SCF!C52</f>
        <v>2010000</v>
      </c>
      <c r="C56" s="18">
        <v>830400</v>
      </c>
      <c r="D56" s="18">
        <f t="shared" si="6"/>
        <v>1179600</v>
      </c>
      <c r="E56" s="19">
        <f t="shared" si="8"/>
        <v>58.686567164179102</v>
      </c>
    </row>
    <row r="57" spans="1:5" ht="15" customHeight="1" x14ac:dyDescent="0.3">
      <c r="A57" s="17" t="s">
        <v>50</v>
      </c>
      <c r="B57" s="18">
        <f>[4]SCF!C53</f>
        <v>19642560</v>
      </c>
      <c r="C57" s="18">
        <v>7998817.8300000001</v>
      </c>
      <c r="D57" s="18">
        <f t="shared" si="6"/>
        <v>11643742.17</v>
      </c>
      <c r="E57" s="19">
        <f t="shared" si="8"/>
        <v>59.278129581887498</v>
      </c>
    </row>
    <row r="58" spans="1:5" ht="15" customHeight="1" x14ac:dyDescent="0.3">
      <c r="A58" s="17" t="s">
        <v>51</v>
      </c>
      <c r="B58" s="18">
        <f>[4]SCF!C54</f>
        <v>5511810</v>
      </c>
      <c r="C58" s="18">
        <v>171800</v>
      </c>
      <c r="D58" s="18">
        <f t="shared" si="6"/>
        <v>5340010</v>
      </c>
      <c r="E58" s="19">
        <f t="shared" si="8"/>
        <v>96.88305656399622</v>
      </c>
    </row>
    <row r="59" spans="1:5" ht="15" customHeight="1" x14ac:dyDescent="0.3">
      <c r="A59" s="17" t="s">
        <v>52</v>
      </c>
      <c r="B59" s="18">
        <f>[4]SCF!C55</f>
        <v>25600820</v>
      </c>
      <c r="C59" s="18">
        <v>3704762.1400000006</v>
      </c>
      <c r="D59" s="18">
        <f t="shared" si="6"/>
        <v>21896057.859999999</v>
      </c>
      <c r="E59" s="19">
        <f t="shared" si="8"/>
        <v>85.528736423286446</v>
      </c>
    </row>
    <row r="60" spans="1:5" ht="15" customHeight="1" x14ac:dyDescent="0.3">
      <c r="A60" s="17" t="s">
        <v>53</v>
      </c>
      <c r="B60" s="18">
        <f>[4]SCF!C56</f>
        <v>3742950</v>
      </c>
      <c r="C60" s="18">
        <v>1212784.5499999998</v>
      </c>
      <c r="D60" s="18">
        <f t="shared" si="6"/>
        <v>2530165.4500000002</v>
      </c>
      <c r="E60" s="19">
        <f t="shared" si="8"/>
        <v>67.598163213508073</v>
      </c>
    </row>
    <row r="61" spans="1:5" ht="15" customHeight="1" x14ac:dyDescent="0.3">
      <c r="A61" s="17" t="s">
        <v>54</v>
      </c>
      <c r="B61" s="18">
        <f>[4]SCF!C57</f>
        <v>18598720</v>
      </c>
      <c r="C61" s="18">
        <v>5551566.0099999998</v>
      </c>
      <c r="D61" s="18">
        <f t="shared" si="6"/>
        <v>13047153.99</v>
      </c>
      <c r="E61" s="19">
        <f t="shared" si="8"/>
        <v>70.150816776638393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[4]SCF!C60</f>
        <v>28890848</v>
      </c>
      <c r="C63" s="18">
        <v>14960305</v>
      </c>
      <c r="D63" s="18">
        <f t="shared" ref="D63:D67" si="9">C63-B63</f>
        <v>-13930543</v>
      </c>
      <c r="E63" s="19">
        <f t="shared" ref="E63:E67" si="10">IFERROR(+D63/B63*100,0)</f>
        <v>-48.217840473218374</v>
      </c>
    </row>
    <row r="64" spans="1:5" x14ac:dyDescent="0.3">
      <c r="A64" s="24" t="s">
        <v>57</v>
      </c>
      <c r="B64" s="18">
        <f>[4]SCF!C61</f>
        <v>0</v>
      </c>
      <c r="C64" s="18">
        <v>153895833.33000001</v>
      </c>
      <c r="D64" s="18">
        <f t="shared" si="9"/>
        <v>153895833.33000001</v>
      </c>
      <c r="E64" s="19">
        <f t="shared" si="10"/>
        <v>0</v>
      </c>
    </row>
    <row r="65" spans="1:5" ht="15" customHeight="1" x14ac:dyDescent="0.3">
      <c r="A65" s="24" t="s">
        <v>58</v>
      </c>
      <c r="B65" s="18">
        <f>[4]SCF!C62</f>
        <v>0</v>
      </c>
      <c r="C65" s="18">
        <v>0</v>
      </c>
      <c r="D65" s="18">
        <f t="shared" si="9"/>
        <v>0</v>
      </c>
      <c r="E65" s="19">
        <f t="shared" si="10"/>
        <v>0</v>
      </c>
    </row>
    <row r="66" spans="1:5" ht="15" customHeight="1" x14ac:dyDescent="0.3">
      <c r="A66" s="24" t="s">
        <v>59</v>
      </c>
      <c r="B66" s="18">
        <f>[4]SCF!C63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[4]SCF!C64</f>
        <v>0</v>
      </c>
      <c r="C67" s="18">
        <v>0</v>
      </c>
      <c r="D67" s="18">
        <f t="shared" si="9"/>
        <v>0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28890848</v>
      </c>
      <c r="C68" s="31">
        <v>168856138.33000001</v>
      </c>
      <c r="D68" s="31">
        <f t="shared" ref="D68" si="11">+C68-B68</f>
        <v>139965290.33000001</v>
      </c>
      <c r="E68" s="32">
        <f t="shared" ref="E68" si="12">+D68/B68*100</f>
        <v>484.46238175494199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[4]SCF!C67</f>
        <v>63016396</v>
      </c>
      <c r="C70" s="15">
        <v>26487519.019999996</v>
      </c>
      <c r="D70" s="15">
        <f t="shared" ref="D70:D82" si="13">+C70-B70</f>
        <v>-36528876.980000004</v>
      </c>
      <c r="E70" s="16">
        <f t="shared" ref="E70:E82" si="14">+D70/B70*100</f>
        <v>-57.967258203722096</v>
      </c>
    </row>
    <row r="71" spans="1:5" ht="15" customHeight="1" x14ac:dyDescent="0.3">
      <c r="A71" s="17" t="s">
        <v>14</v>
      </c>
      <c r="B71" s="18">
        <f>[4]SCF!C68</f>
        <v>50430087.100000001</v>
      </c>
      <c r="C71" s="18">
        <v>21285887.079999998</v>
      </c>
      <c r="D71" s="18">
        <f t="shared" si="13"/>
        <v>-29144200.020000003</v>
      </c>
      <c r="E71" s="19">
        <f t="shared" ref="E71:E81" si="15">IFERROR(+D71/B71*100,0)</f>
        <v>-57.791294237126159</v>
      </c>
    </row>
    <row r="72" spans="1:5" ht="15" customHeight="1" x14ac:dyDescent="0.3">
      <c r="A72" s="17" t="s">
        <v>15</v>
      </c>
      <c r="B72" s="18">
        <f>[4]SCF!C69</f>
        <v>480825.29</v>
      </c>
      <c r="C72" s="18">
        <v>199688.33000000002</v>
      </c>
      <c r="D72" s="18">
        <f t="shared" si="13"/>
        <v>-281136.95999999996</v>
      </c>
      <c r="E72" s="19">
        <f t="shared" si="15"/>
        <v>-58.469669929383286</v>
      </c>
    </row>
    <row r="73" spans="1:5" ht="15" customHeight="1" x14ac:dyDescent="0.3">
      <c r="A73" s="17" t="s">
        <v>16</v>
      </c>
      <c r="B73" s="18">
        <f>[4]SCF!C70</f>
        <v>0</v>
      </c>
      <c r="C73" s="18">
        <v>97.9</v>
      </c>
      <c r="D73" s="18">
        <f t="shared" si="13"/>
        <v>97.9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[4]SCF!C71</f>
        <v>0</v>
      </c>
      <c r="C74" s="18">
        <v>3569.1</v>
      </c>
      <c r="D74" s="18">
        <f t="shared" si="13"/>
        <v>3569.1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[4]SCF!C72</f>
        <v>12105483.609999999</v>
      </c>
      <c r="C75" s="18">
        <v>4998276.6099999994</v>
      </c>
      <c r="D75" s="18">
        <f t="shared" si="13"/>
        <v>-7107207</v>
      </c>
      <c r="E75" s="19">
        <f t="shared" si="15"/>
        <v>-58.710640805204484</v>
      </c>
    </row>
    <row r="76" spans="1:5" ht="15" customHeight="1" x14ac:dyDescent="0.3">
      <c r="A76" s="17" t="s">
        <v>19</v>
      </c>
      <c r="B76" s="18">
        <f>[4]SCF!C73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[4]SCF!C74</f>
        <v>28048096</v>
      </c>
      <c r="C77" s="18">
        <v>1129771.9900000002</v>
      </c>
      <c r="D77" s="18">
        <f t="shared" ref="D77:D81" si="16">C77-B77</f>
        <v>-26918324.009999998</v>
      </c>
      <c r="E77" s="19">
        <f t="shared" si="15"/>
        <v>-95.972018956295642</v>
      </c>
    </row>
    <row r="78" spans="1:5" x14ac:dyDescent="0.3">
      <c r="A78" s="24" t="s">
        <v>66</v>
      </c>
      <c r="B78" s="18">
        <f>[4]SCF!C75</f>
        <v>240000000</v>
      </c>
      <c r="C78" s="18">
        <v>198233700.11000001</v>
      </c>
      <c r="D78" s="18">
        <f t="shared" si="16"/>
        <v>-41766299.889999986</v>
      </c>
      <c r="E78" s="19">
        <f t="shared" si="15"/>
        <v>-17.402624954166658</v>
      </c>
    </row>
    <row r="79" spans="1:5" ht="15" customHeight="1" x14ac:dyDescent="0.3">
      <c r="A79" s="24" t="s">
        <v>67</v>
      </c>
      <c r="B79" s="18">
        <f>[4]SCF!C76</f>
        <v>0</v>
      </c>
      <c r="C79" s="18">
        <v>0</v>
      </c>
      <c r="D79" s="18">
        <f t="shared" si="16"/>
        <v>0</v>
      </c>
      <c r="E79" s="19">
        <f t="shared" si="15"/>
        <v>0</v>
      </c>
    </row>
    <row r="80" spans="1:5" x14ac:dyDescent="0.3">
      <c r="A80" s="24" t="s">
        <v>68</v>
      </c>
      <c r="B80" s="18">
        <f>[4]SCF!C77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[4]SCF!C78</f>
        <v>0</v>
      </c>
      <c r="C81" s="18">
        <v>0</v>
      </c>
      <c r="D81" s="18">
        <f t="shared" si="16"/>
        <v>0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331064492</v>
      </c>
      <c r="C82" s="31">
        <v>225850991.12</v>
      </c>
      <c r="D82" s="31">
        <f t="shared" si="13"/>
        <v>-105213500.88</v>
      </c>
      <c r="E82" s="32">
        <f t="shared" si="14"/>
        <v>-31.780364074803892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[4]SCF!C81</f>
        <v>10310332</v>
      </c>
      <c r="C84" s="18">
        <v>7537137.29</v>
      </c>
      <c r="D84" s="18">
        <f t="shared" ref="D84:D88" si="17">+C84-B84</f>
        <v>-2773194.71</v>
      </c>
      <c r="E84" s="19">
        <f t="shared" ref="E84:E86" si="18">IFERROR(+D84/B84*100,0)</f>
        <v>-26.89723968151559</v>
      </c>
    </row>
    <row r="85" spans="1:5" ht="15" customHeight="1" x14ac:dyDescent="0.3">
      <c r="A85" s="24" t="s">
        <v>73</v>
      </c>
      <c r="B85" s="18">
        <f>[4]SCF!C82</f>
        <v>470842580</v>
      </c>
      <c r="C85" s="18">
        <v>27646220.710000001</v>
      </c>
      <c r="D85" s="18">
        <f t="shared" si="17"/>
        <v>-443196359.29000002</v>
      </c>
      <c r="E85" s="19">
        <f t="shared" si="18"/>
        <v>-94.1283516223193</v>
      </c>
    </row>
    <row r="86" spans="1:5" ht="15" customHeight="1" x14ac:dyDescent="0.3">
      <c r="A86" s="24" t="s">
        <v>74</v>
      </c>
      <c r="B86" s="18">
        <f>[4]SCF!C83</f>
        <v>222858977</v>
      </c>
      <c r="C86" s="18">
        <v>9645138.9100000001</v>
      </c>
      <c r="D86" s="18">
        <f t="shared" si="17"/>
        <v>-213213838.09</v>
      </c>
      <c r="E86" s="19">
        <f t="shared" si="18"/>
        <v>-95.67208867247021</v>
      </c>
    </row>
    <row r="87" spans="1:5" ht="15" customHeight="1" x14ac:dyDescent="0.3">
      <c r="A87" s="30" t="s">
        <v>75</v>
      </c>
      <c r="B87" s="33">
        <f>+B84+B85+B86</f>
        <v>704011889</v>
      </c>
      <c r="C87" s="31">
        <v>44828496.909999996</v>
      </c>
      <c r="D87" s="31">
        <f t="shared" si="17"/>
        <v>-659183392.09000003</v>
      </c>
      <c r="E87" s="32">
        <f>+D87/B87*100</f>
        <v>-93.632423314089806</v>
      </c>
    </row>
    <row r="88" spans="1:5" ht="18" customHeight="1" x14ac:dyDescent="0.3">
      <c r="A88" s="25" t="s">
        <v>76</v>
      </c>
      <c r="B88" s="27">
        <f>+B45+B46+B68+B82+B87</f>
        <v>5179875891</v>
      </c>
      <c r="C88" s="27">
        <v>1948638080.97</v>
      </c>
      <c r="D88" s="27">
        <f t="shared" si="17"/>
        <v>-3231237810.0299997</v>
      </c>
      <c r="E88" s="28">
        <f>+D88/B88*100</f>
        <v>-62.380602895220981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[4]SCF!C88</f>
        <v>0</v>
      </c>
      <c r="C91" s="18">
        <v>37679082.299999997</v>
      </c>
      <c r="D91" s="18">
        <f t="shared" ref="D91:D98" si="19">+C91-B91</f>
        <v>37679082.299999997</v>
      </c>
      <c r="E91" s="19">
        <f>IFERROR(+D91/B91*100,0)</f>
        <v>0</v>
      </c>
    </row>
    <row r="92" spans="1:5" ht="15" customHeight="1" x14ac:dyDescent="0.3">
      <c r="A92" s="24" t="s">
        <v>79</v>
      </c>
      <c r="B92" s="18">
        <f>[4]SCF!C89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[4]SCF!C90</f>
        <v>68000000</v>
      </c>
      <c r="C93" s="18">
        <v>19369329.039999999</v>
      </c>
      <c r="D93" s="18">
        <f t="shared" si="19"/>
        <v>-48630670.960000001</v>
      </c>
      <c r="E93" s="19">
        <f t="shared" si="20"/>
        <v>-71.515692588235297</v>
      </c>
    </row>
    <row r="94" spans="1:5" ht="15" customHeight="1" x14ac:dyDescent="0.3">
      <c r="A94" s="24" t="s">
        <v>81</v>
      </c>
      <c r="B94" s="18">
        <f>[4]SCF!C91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[4]SCF!C92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[4]SCF!C93</f>
        <v>0</v>
      </c>
      <c r="C96" s="18">
        <v>24197935.260000002</v>
      </c>
      <c r="D96" s="18">
        <f t="shared" si="19"/>
        <v>24197935.260000002</v>
      </c>
      <c r="E96" s="19">
        <f t="shared" si="20"/>
        <v>0</v>
      </c>
    </row>
    <row r="97" spans="1:5" x14ac:dyDescent="0.3">
      <c r="A97" s="24" t="s">
        <v>84</v>
      </c>
      <c r="B97" s="18">
        <f>[4]SCF!C94</f>
        <v>0</v>
      </c>
      <c r="C97" s="18">
        <v>0</v>
      </c>
      <c r="D97" s="18">
        <f t="shared" si="19"/>
        <v>0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68000000</v>
      </c>
      <c r="C98" s="31">
        <v>81246346.599999994</v>
      </c>
      <c r="D98" s="31">
        <f t="shared" si="19"/>
        <v>13246346.599999994</v>
      </c>
      <c r="E98" s="32">
        <f t="shared" ref="E98" si="21">+D98/B98*100</f>
        <v>19.479921470588227</v>
      </c>
    </row>
    <row r="99" spans="1:5" ht="15" customHeight="1" x14ac:dyDescent="0.3">
      <c r="A99" s="34" t="s">
        <v>86</v>
      </c>
      <c r="B99" s="35">
        <f>+B42-B88-B98</f>
        <v>-91987187</v>
      </c>
      <c r="C99" s="36">
        <v>-17918821.439999908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[4]SCF!$C$97</f>
        <v>237490851</v>
      </c>
      <c r="C100" s="18">
        <v>324224597.91000003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145503664</v>
      </c>
      <c r="C101" s="36">
        <v>306305776.47000015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101"/>
  <sheetViews>
    <sheetView showGridLines="0" zoomScaleNormal="100" workbookViewId="0">
      <selection activeCell="F86" sqref="F1:K1048576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PANELCO I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+[5]SCF!$C$2</f>
        <v>PANELCO I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[5]SCF!C12</f>
        <v>3023995091</v>
      </c>
      <c r="C16" s="15">
        <v>1227514770.3399999</v>
      </c>
      <c r="D16" s="15">
        <f>+C16-B16</f>
        <v>-1796480320.6600001</v>
      </c>
      <c r="E16" s="16">
        <f t="shared" ref="E16:E42" si="0">+D16/B16*100</f>
        <v>-59.407514450227659</v>
      </c>
    </row>
    <row r="17" spans="1:5" ht="15" customHeight="1" x14ac:dyDescent="0.3">
      <c r="A17" s="17" t="s">
        <v>11</v>
      </c>
      <c r="B17" s="18">
        <f>[5]SCF!C13</f>
        <v>2608976836</v>
      </c>
      <c r="C17" s="18">
        <v>1073485392.78</v>
      </c>
      <c r="D17" s="18">
        <f t="shared" ref="D17:D42" si="1">+C17-B17</f>
        <v>-1535491443.22</v>
      </c>
      <c r="E17" s="19">
        <f t="shared" ref="E17:E18" si="2">IFERROR(+D17/B17*100,0)</f>
        <v>-58.85416160206951</v>
      </c>
    </row>
    <row r="18" spans="1:5" ht="15" customHeight="1" x14ac:dyDescent="0.3">
      <c r="A18" s="17" t="s">
        <v>12</v>
      </c>
      <c r="B18" s="18">
        <f>[5]SCF!C14</f>
        <v>42994371</v>
      </c>
      <c r="C18" s="18">
        <v>19530184.849999998</v>
      </c>
      <c r="D18" s="18">
        <f t="shared" si="1"/>
        <v>-23464186.150000002</v>
      </c>
      <c r="E18" s="19">
        <f t="shared" si="2"/>
        <v>-54.575019018187298</v>
      </c>
    </row>
    <row r="19" spans="1:5" ht="15" customHeight="1" x14ac:dyDescent="0.3">
      <c r="A19" s="20" t="s">
        <v>13</v>
      </c>
      <c r="B19" s="15">
        <f>[5]SCF!C15</f>
        <v>38194361</v>
      </c>
      <c r="C19" s="21">
        <v>17696229.989999998</v>
      </c>
      <c r="D19" s="21">
        <f t="shared" si="1"/>
        <v>-20498131.010000002</v>
      </c>
      <c r="E19" s="22">
        <f t="shared" si="0"/>
        <v>-53.667951166927494</v>
      </c>
    </row>
    <row r="20" spans="1:5" ht="15" customHeight="1" x14ac:dyDescent="0.3">
      <c r="A20" s="23" t="s">
        <v>14</v>
      </c>
      <c r="B20" s="18">
        <f>[5]SCF!C16</f>
        <v>30565775</v>
      </c>
      <c r="C20" s="18">
        <v>14375906.689999999</v>
      </c>
      <c r="D20" s="18">
        <f t="shared" si="1"/>
        <v>-16189868.310000001</v>
      </c>
      <c r="E20" s="19">
        <f t="shared" ref="E20:E28" si="3">IFERROR(+D20/B20*100,0)</f>
        <v>-52.967308402944148</v>
      </c>
    </row>
    <row r="21" spans="1:5" ht="15" customHeight="1" x14ac:dyDescent="0.3">
      <c r="A21" s="23" t="s">
        <v>15</v>
      </c>
      <c r="B21" s="18">
        <f>[5]SCF!C17</f>
        <v>291429</v>
      </c>
      <c r="C21" s="18">
        <v>126854.48000000001</v>
      </c>
      <c r="D21" s="18">
        <f t="shared" si="1"/>
        <v>-164574.51999999999</v>
      </c>
      <c r="E21" s="19">
        <f t="shared" si="3"/>
        <v>-56.471565973187289</v>
      </c>
    </row>
    <row r="22" spans="1:5" ht="15" customHeight="1" x14ac:dyDescent="0.3">
      <c r="A22" s="23" t="s">
        <v>16</v>
      </c>
      <c r="B22" s="18">
        <f>[5]SCF!C18</f>
        <v>0</v>
      </c>
      <c r="C22" s="18">
        <v>0</v>
      </c>
      <c r="D22" s="18">
        <f t="shared" si="1"/>
        <v>0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[5]SCF!C19</f>
        <v>0</v>
      </c>
      <c r="C23" s="18">
        <v>0</v>
      </c>
      <c r="D23" s="18">
        <f t="shared" si="1"/>
        <v>0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[5]SCF!C20</f>
        <v>7337157</v>
      </c>
      <c r="C24" s="18">
        <v>3193468.82</v>
      </c>
      <c r="D24" s="18">
        <f t="shared" si="1"/>
        <v>-4143688.18</v>
      </c>
      <c r="E24" s="19">
        <f t="shared" si="3"/>
        <v>-56.475392035361928</v>
      </c>
    </row>
    <row r="25" spans="1:5" ht="15" customHeight="1" x14ac:dyDescent="0.3">
      <c r="A25" s="23" t="s">
        <v>19</v>
      </c>
      <c r="B25" s="18">
        <f>[5]SCF!C21</f>
        <v>0</v>
      </c>
      <c r="C25" s="18">
        <v>0</v>
      </c>
      <c r="D25" s="18">
        <f t="shared" si="1"/>
        <v>0</v>
      </c>
      <c r="E25" s="19">
        <f t="shared" si="3"/>
        <v>0</v>
      </c>
    </row>
    <row r="26" spans="1:5" ht="15" customHeight="1" x14ac:dyDescent="0.3">
      <c r="A26" s="17" t="s">
        <v>20</v>
      </c>
      <c r="B26" s="18">
        <f>[5]SCF!C22</f>
        <v>16851462</v>
      </c>
      <c r="C26" s="18">
        <v>540607.04</v>
      </c>
      <c r="D26" s="18">
        <f t="shared" si="1"/>
        <v>-16310854.960000001</v>
      </c>
      <c r="E26" s="19">
        <f t="shared" si="3"/>
        <v>-96.791927964469792</v>
      </c>
    </row>
    <row r="27" spans="1:5" ht="15" customHeight="1" x14ac:dyDescent="0.3">
      <c r="A27" s="17" t="s">
        <v>21</v>
      </c>
      <c r="B27" s="18">
        <f>[5]SCF!C23</f>
        <v>316978061</v>
      </c>
      <c r="C27" s="18">
        <v>116262355.68000001</v>
      </c>
      <c r="D27" s="18">
        <f t="shared" si="1"/>
        <v>-200715705.31999999</v>
      </c>
      <c r="E27" s="19">
        <f t="shared" si="3"/>
        <v>-63.321639575554087</v>
      </c>
    </row>
    <row r="28" spans="1:5" ht="15" customHeight="1" x14ac:dyDescent="0.3">
      <c r="A28" s="17" t="s">
        <v>22</v>
      </c>
      <c r="B28" s="18">
        <f>[5]SCF!C24</f>
        <v>0</v>
      </c>
      <c r="C28" s="18">
        <v>0</v>
      </c>
      <c r="D28" s="18">
        <f t="shared" si="1"/>
        <v>0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[5]SCF!C25</f>
        <v>46375030</v>
      </c>
      <c r="C29" s="15">
        <v>19855344.59</v>
      </c>
      <c r="D29" s="15">
        <f t="shared" si="1"/>
        <v>-26519685.41</v>
      </c>
      <c r="E29" s="16">
        <f t="shared" si="0"/>
        <v>-57.18526847314169</v>
      </c>
    </row>
    <row r="30" spans="1:5" ht="15" customHeight="1" x14ac:dyDescent="0.3">
      <c r="A30" s="17" t="s">
        <v>24</v>
      </c>
      <c r="B30" s="18">
        <f>[5]SCF!C26</f>
        <v>29726483</v>
      </c>
      <c r="C30" s="18">
        <v>15418628.33</v>
      </c>
      <c r="D30" s="18">
        <f t="shared" si="1"/>
        <v>-14307854.67</v>
      </c>
      <c r="E30" s="19">
        <f t="shared" ref="E30:E32" si="4">IFERROR(+D30/B30*100,0)</f>
        <v>-48.131676626528609</v>
      </c>
    </row>
    <row r="31" spans="1:5" ht="15" customHeight="1" x14ac:dyDescent="0.3">
      <c r="A31" s="17" t="s">
        <v>25</v>
      </c>
      <c r="B31" s="18">
        <f>[5]SCF!C27</f>
        <v>659091</v>
      </c>
      <c r="C31" s="18">
        <v>330951.59999999998</v>
      </c>
      <c r="D31" s="18">
        <f t="shared" si="1"/>
        <v>-328139.40000000002</v>
      </c>
      <c r="E31" s="19">
        <f t="shared" si="4"/>
        <v>-49.786660719081283</v>
      </c>
    </row>
    <row r="32" spans="1:5" x14ac:dyDescent="0.3">
      <c r="A32" s="17" t="s">
        <v>26</v>
      </c>
      <c r="B32" s="18">
        <f>[5]SCF!C28</f>
        <v>15989456</v>
      </c>
      <c r="C32" s="18">
        <v>4105764.6599999997</v>
      </c>
      <c r="D32" s="18">
        <f t="shared" si="1"/>
        <v>-11883691.34</v>
      </c>
      <c r="E32" s="19">
        <f t="shared" si="4"/>
        <v>-74.322049105360435</v>
      </c>
    </row>
    <row r="33" spans="1:5" x14ac:dyDescent="0.3">
      <c r="A33" s="14" t="s">
        <v>27</v>
      </c>
      <c r="B33" s="15">
        <f>[5]SCF!C29</f>
        <v>1095635459.04</v>
      </c>
      <c r="C33" s="15">
        <v>0</v>
      </c>
      <c r="D33" s="15">
        <f t="shared" si="1"/>
        <v>-1095635459.04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[5]SCF!C30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29</v>
      </c>
      <c r="B35" s="18">
        <f>[5]SCF!C31</f>
        <v>53385139.670000002</v>
      </c>
      <c r="C35" s="18">
        <v>0</v>
      </c>
      <c r="D35" s="18">
        <f t="shared" si="1"/>
        <v>-53385139.670000002</v>
      </c>
      <c r="E35" s="19">
        <f t="shared" si="5"/>
        <v>-100</v>
      </c>
    </row>
    <row r="36" spans="1:5" ht="20.399999999999999" customHeight="1" x14ac:dyDescent="0.3">
      <c r="A36" s="17" t="s">
        <v>30</v>
      </c>
      <c r="B36" s="18">
        <f>[5]SCF!C32</f>
        <v>1042250319.37</v>
      </c>
      <c r="C36" s="18">
        <v>0</v>
      </c>
      <c r="D36" s="18">
        <f t="shared" si="1"/>
        <v>-1042250319.37</v>
      </c>
      <c r="E36" s="19">
        <f t="shared" si="5"/>
        <v>-100</v>
      </c>
    </row>
    <row r="37" spans="1:5" ht="15" customHeight="1" x14ac:dyDescent="0.3">
      <c r="A37" s="17" t="s">
        <v>31</v>
      </c>
      <c r="B37" s="18">
        <f>[5]SCF!C33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[5]SCF!C34</f>
        <v>0</v>
      </c>
      <c r="C38" s="18">
        <v>90000</v>
      </c>
      <c r="D38" s="18">
        <f t="shared" si="1"/>
        <v>90000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[5]SCF!C35</f>
        <v>0</v>
      </c>
      <c r="C39" s="18">
        <v>3320000</v>
      </c>
      <c r="D39" s="18">
        <f t="shared" si="1"/>
        <v>3320000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[5]SCF!C36</f>
        <v>31296864</v>
      </c>
      <c r="C40" s="18">
        <v>21801598.079999998</v>
      </c>
      <c r="D40" s="18">
        <f t="shared" si="1"/>
        <v>-9495265.9200000018</v>
      </c>
      <c r="E40" s="19">
        <f t="shared" si="5"/>
        <v>-30.339352594560275</v>
      </c>
    </row>
    <row r="41" spans="1:5" ht="15" customHeight="1" x14ac:dyDescent="0.3">
      <c r="A41" s="24" t="s">
        <v>35</v>
      </c>
      <c r="B41" s="18">
        <f>[5]SCF!C37</f>
        <v>0</v>
      </c>
      <c r="C41" s="18">
        <v>10542799.57</v>
      </c>
      <c r="D41" s="18">
        <f t="shared" si="1"/>
        <v>10542799.57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[5]SCF!C38</f>
        <v>4197302444.04</v>
      </c>
      <c r="C42" s="27">
        <v>1283124512.5799997</v>
      </c>
      <c r="D42" s="27">
        <f t="shared" si="1"/>
        <v>-2914177931.46</v>
      </c>
      <c r="E42" s="28">
        <f t="shared" si="0"/>
        <v>-69.429781873308059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[5]SCF!C41</f>
        <v>2461055247</v>
      </c>
      <c r="C45" s="18">
        <v>1022712990.4100001</v>
      </c>
      <c r="D45" s="18">
        <f>C45-B45</f>
        <v>-1438342256.5899999</v>
      </c>
      <c r="E45" s="19">
        <f>IFERROR(+D45/B45*100,0)</f>
        <v>-58.444127101304353</v>
      </c>
    </row>
    <row r="46" spans="1:5" ht="15" customHeight="1" x14ac:dyDescent="0.3">
      <c r="A46" s="14" t="s">
        <v>39</v>
      </c>
      <c r="B46" s="15">
        <f>[5]SCF!C42</f>
        <v>215681168</v>
      </c>
      <c r="C46" s="15">
        <v>81029296.829999998</v>
      </c>
      <c r="D46" s="15">
        <f t="shared" ref="D46:D61" si="6">+B46-C46</f>
        <v>134651871.17000002</v>
      </c>
      <c r="E46" s="16">
        <f t="shared" ref="E46" si="7">+D46/B46*100</f>
        <v>62.430981999318561</v>
      </c>
    </row>
    <row r="47" spans="1:5" ht="15" customHeight="1" x14ac:dyDescent="0.3">
      <c r="A47" s="17" t="s">
        <v>40</v>
      </c>
      <c r="B47" s="18">
        <f>[5]SCF!C43</f>
        <v>112041592</v>
      </c>
      <c r="C47" s="18">
        <v>52403396.769999996</v>
      </c>
      <c r="D47" s="18">
        <f t="shared" si="6"/>
        <v>59638195.230000004</v>
      </c>
      <c r="E47" s="19">
        <f t="shared" ref="E47:E61" si="8">IFERROR(+D47/B47*100,0)</f>
        <v>53.228621769315808</v>
      </c>
    </row>
    <row r="48" spans="1:5" ht="15" customHeight="1" x14ac:dyDescent="0.3">
      <c r="A48" s="17" t="s">
        <v>41</v>
      </c>
      <c r="B48" s="18">
        <f>[5]SCF!C44</f>
        <v>8506447</v>
      </c>
      <c r="C48" s="18">
        <v>4294000.25</v>
      </c>
      <c r="D48" s="18">
        <f t="shared" si="6"/>
        <v>4212446.75</v>
      </c>
      <c r="E48" s="19">
        <f t="shared" si="8"/>
        <v>49.520637112063355</v>
      </c>
    </row>
    <row r="49" spans="1:5" ht="15" customHeight="1" x14ac:dyDescent="0.3">
      <c r="A49" s="17" t="s">
        <v>42</v>
      </c>
      <c r="B49" s="18">
        <f>[5]SCF!C45</f>
        <v>28477892</v>
      </c>
      <c r="C49" s="18">
        <v>6302019.3100000005</v>
      </c>
      <c r="D49" s="18">
        <f t="shared" si="6"/>
        <v>22175872.689999998</v>
      </c>
      <c r="E49" s="19">
        <f t="shared" si="8"/>
        <v>77.870485252208965</v>
      </c>
    </row>
    <row r="50" spans="1:5" ht="15" customHeight="1" x14ac:dyDescent="0.3">
      <c r="A50" s="17" t="s">
        <v>43</v>
      </c>
      <c r="B50" s="18">
        <f>[5]SCF!C46</f>
        <v>3238423</v>
      </c>
      <c r="C50" s="18">
        <v>886442.82000000007</v>
      </c>
      <c r="D50" s="18">
        <f t="shared" si="6"/>
        <v>2351980.1799999997</v>
      </c>
      <c r="E50" s="19">
        <f t="shared" si="8"/>
        <v>72.627330648281571</v>
      </c>
    </row>
    <row r="51" spans="1:5" ht="15" customHeight="1" x14ac:dyDescent="0.3">
      <c r="A51" s="17" t="s">
        <v>44</v>
      </c>
      <c r="B51" s="18">
        <f>[5]SCF!C47</f>
        <v>2000000</v>
      </c>
      <c r="C51" s="18">
        <v>262572.27</v>
      </c>
      <c r="D51" s="18">
        <f t="shared" si="6"/>
        <v>1737427.73</v>
      </c>
      <c r="E51" s="19">
        <f t="shared" si="8"/>
        <v>86.8713865</v>
      </c>
    </row>
    <row r="52" spans="1:5" x14ac:dyDescent="0.3">
      <c r="A52" s="17" t="s">
        <v>45</v>
      </c>
      <c r="B52" s="18">
        <f>[5]SCF!C48</f>
        <v>2209200</v>
      </c>
      <c r="C52" s="18">
        <v>768301.21</v>
      </c>
      <c r="D52" s="18">
        <f t="shared" si="6"/>
        <v>1440898.79</v>
      </c>
      <c r="E52" s="19">
        <f t="shared" si="8"/>
        <v>65.222650280644572</v>
      </c>
    </row>
    <row r="53" spans="1:5" ht="15" customHeight="1" x14ac:dyDescent="0.3">
      <c r="A53" s="17" t="s">
        <v>46</v>
      </c>
      <c r="B53" s="18">
        <f>[5]SCF!C49</f>
        <v>12000000</v>
      </c>
      <c r="C53" s="18">
        <v>3723614.5200000005</v>
      </c>
      <c r="D53" s="18">
        <f t="shared" si="6"/>
        <v>8276385.4799999995</v>
      </c>
      <c r="E53" s="19">
        <f t="shared" si="8"/>
        <v>68.969879000000006</v>
      </c>
    </row>
    <row r="54" spans="1:5" ht="15" customHeight="1" x14ac:dyDescent="0.3">
      <c r="A54" s="17" t="s">
        <v>47</v>
      </c>
      <c r="B54" s="18">
        <f>[5]SCF!C50</f>
        <v>14234486</v>
      </c>
      <c r="C54" s="18">
        <v>1789717.1300000001</v>
      </c>
      <c r="D54" s="18">
        <f t="shared" si="6"/>
        <v>12444768.869999999</v>
      </c>
      <c r="E54" s="19">
        <f t="shared" si="8"/>
        <v>87.426893180407077</v>
      </c>
    </row>
    <row r="55" spans="1:5" ht="15" customHeight="1" x14ac:dyDescent="0.3">
      <c r="A55" s="17" t="s">
        <v>48</v>
      </c>
      <c r="B55" s="18">
        <f>[5]SCF!C51</f>
        <v>2005200</v>
      </c>
      <c r="C55" s="18">
        <v>939691.5</v>
      </c>
      <c r="D55" s="18">
        <f t="shared" si="6"/>
        <v>1065508.5</v>
      </c>
      <c r="E55" s="19">
        <f t="shared" si="8"/>
        <v>53.137268102932381</v>
      </c>
    </row>
    <row r="56" spans="1:5" ht="15" customHeight="1" x14ac:dyDescent="0.3">
      <c r="A56" s="17" t="s">
        <v>49</v>
      </c>
      <c r="B56" s="18">
        <f>[5]SCF!C52</f>
        <v>1389600</v>
      </c>
      <c r="C56" s="18">
        <v>652700</v>
      </c>
      <c r="D56" s="18">
        <f t="shared" si="6"/>
        <v>736900</v>
      </c>
      <c r="E56" s="19">
        <f t="shared" si="8"/>
        <v>53.029648819804265</v>
      </c>
    </row>
    <row r="57" spans="1:5" ht="15" customHeight="1" x14ac:dyDescent="0.3">
      <c r="A57" s="17" t="s">
        <v>50</v>
      </c>
      <c r="B57" s="18">
        <f>[5]SCF!C53</f>
        <v>13958633</v>
      </c>
      <c r="C57" s="18">
        <v>2308506.4099999997</v>
      </c>
      <c r="D57" s="18">
        <f t="shared" si="6"/>
        <v>11650126.59</v>
      </c>
      <c r="E57" s="19">
        <f t="shared" si="8"/>
        <v>83.46180166782807</v>
      </c>
    </row>
    <row r="58" spans="1:5" ht="15" customHeight="1" x14ac:dyDescent="0.3">
      <c r="A58" s="17" t="s">
        <v>51</v>
      </c>
      <c r="B58" s="18">
        <f>[5]SCF!C54</f>
        <v>2000000</v>
      </c>
      <c r="C58" s="18">
        <v>1476811.5499999998</v>
      </c>
      <c r="D58" s="18">
        <f t="shared" si="6"/>
        <v>523188.45000000019</v>
      </c>
      <c r="E58" s="19">
        <f t="shared" si="8"/>
        <v>26.159422500000005</v>
      </c>
    </row>
    <row r="59" spans="1:5" ht="15" customHeight="1" x14ac:dyDescent="0.3">
      <c r="A59" s="17" t="s">
        <v>52</v>
      </c>
      <c r="B59" s="18">
        <f>[5]SCF!C55</f>
        <v>8437218</v>
      </c>
      <c r="C59" s="18">
        <v>4543697.1899999995</v>
      </c>
      <c r="D59" s="18">
        <f t="shared" si="6"/>
        <v>3893520.8100000005</v>
      </c>
      <c r="E59" s="19">
        <f t="shared" si="8"/>
        <v>46.146974156647374</v>
      </c>
    </row>
    <row r="60" spans="1:5" ht="15" customHeight="1" x14ac:dyDescent="0.3">
      <c r="A60" s="17" t="s">
        <v>53</v>
      </c>
      <c r="B60" s="18">
        <f>[5]SCF!C56</f>
        <v>1682477</v>
      </c>
      <c r="C60" s="18">
        <v>244608.2</v>
      </c>
      <c r="D60" s="18">
        <f t="shared" si="6"/>
        <v>1437868.8</v>
      </c>
      <c r="E60" s="19">
        <f t="shared" si="8"/>
        <v>85.461423841158009</v>
      </c>
    </row>
    <row r="61" spans="1:5" ht="15" customHeight="1" x14ac:dyDescent="0.3">
      <c r="A61" s="17" t="s">
        <v>54</v>
      </c>
      <c r="B61" s="18">
        <f>[5]SCF!C57</f>
        <v>3500000</v>
      </c>
      <c r="C61" s="18">
        <v>433217.69999999995</v>
      </c>
      <c r="D61" s="18">
        <f t="shared" si="6"/>
        <v>3066782.3</v>
      </c>
      <c r="E61" s="19">
        <f t="shared" si="8"/>
        <v>87.62235142857142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[5]SCF!C60</f>
        <v>0</v>
      </c>
      <c r="C63" s="18">
        <v>0</v>
      </c>
      <c r="D63" s="18">
        <f t="shared" ref="D63:D67" si="9">C63-B63</f>
        <v>0</v>
      </c>
      <c r="E63" s="19">
        <f t="shared" ref="E63:E67" si="10">IFERROR(+D63/B63*100,0)</f>
        <v>0</v>
      </c>
    </row>
    <row r="64" spans="1:5" x14ac:dyDescent="0.3">
      <c r="A64" s="24" t="s">
        <v>57</v>
      </c>
      <c r="B64" s="18">
        <f>[5]SCF!C61</f>
        <v>23503965</v>
      </c>
      <c r="C64" s="18">
        <v>5294595</v>
      </c>
      <c r="D64" s="18">
        <f t="shared" si="9"/>
        <v>-18209370</v>
      </c>
      <c r="E64" s="19">
        <f t="shared" si="10"/>
        <v>-77.473609239972916</v>
      </c>
    </row>
    <row r="65" spans="1:5" ht="15" customHeight="1" x14ac:dyDescent="0.3">
      <c r="A65" s="24" t="s">
        <v>58</v>
      </c>
      <c r="B65" s="18">
        <f>[5]SCF!C62</f>
        <v>0</v>
      </c>
      <c r="C65" s="18">
        <v>0</v>
      </c>
      <c r="D65" s="18">
        <f t="shared" si="9"/>
        <v>0</v>
      </c>
      <c r="E65" s="19">
        <f t="shared" si="10"/>
        <v>0</v>
      </c>
    </row>
    <row r="66" spans="1:5" ht="15" customHeight="1" x14ac:dyDescent="0.3">
      <c r="A66" s="24" t="s">
        <v>59</v>
      </c>
      <c r="B66" s="18">
        <f>[5]SCF!C63</f>
        <v>0</v>
      </c>
      <c r="C66" s="18">
        <v>8975967.0700000003</v>
      </c>
      <c r="D66" s="18">
        <f t="shared" si="9"/>
        <v>8975967.0700000003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[5]SCF!C64</f>
        <v>22231739</v>
      </c>
      <c r="C67" s="18">
        <v>9464858.9199999999</v>
      </c>
      <c r="D67" s="18">
        <f t="shared" si="9"/>
        <v>-12766880.08</v>
      </c>
      <c r="E67" s="19">
        <f t="shared" si="10"/>
        <v>-57.426367231101452</v>
      </c>
    </row>
    <row r="68" spans="1:5" ht="15" customHeight="1" x14ac:dyDescent="0.3">
      <c r="A68" s="30" t="s">
        <v>61</v>
      </c>
      <c r="B68" s="15">
        <f>+B63+B64+B65+B66+B67</f>
        <v>45735704</v>
      </c>
      <c r="C68" s="31">
        <v>23735420.990000002</v>
      </c>
      <c r="D68" s="31">
        <f t="shared" ref="D68" si="11">+C68-B68</f>
        <v>-22000283.009999998</v>
      </c>
      <c r="E68" s="32">
        <f t="shared" ref="E68" si="12">+D68/B68*100</f>
        <v>-48.103081588073941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[5]SCF!C67</f>
        <v>38194361</v>
      </c>
      <c r="C70" s="15">
        <v>17926908.889999997</v>
      </c>
      <c r="D70" s="15">
        <f t="shared" ref="D70:D82" si="13">+C70-B70</f>
        <v>-20267452.110000003</v>
      </c>
      <c r="E70" s="16">
        <f t="shared" ref="E70:E82" si="14">+D70/B70*100</f>
        <v>-53.063990545620079</v>
      </c>
    </row>
    <row r="71" spans="1:5" ht="15" customHeight="1" x14ac:dyDescent="0.3">
      <c r="A71" s="17" t="s">
        <v>14</v>
      </c>
      <c r="B71" s="18">
        <f>[5]SCF!C68</f>
        <v>30565775</v>
      </c>
      <c r="C71" s="18">
        <v>14475906.329999998</v>
      </c>
      <c r="D71" s="18">
        <f t="shared" si="13"/>
        <v>-16089868.670000002</v>
      </c>
      <c r="E71" s="19">
        <f t="shared" ref="E71:E81" si="15">IFERROR(+D71/B71*100,0)</f>
        <v>-52.640146274714127</v>
      </c>
    </row>
    <row r="72" spans="1:5" ht="15" customHeight="1" x14ac:dyDescent="0.3">
      <c r="A72" s="17" t="s">
        <v>15</v>
      </c>
      <c r="B72" s="18">
        <f>[5]SCF!C69</f>
        <v>291429</v>
      </c>
      <c r="C72" s="18">
        <v>131836.04</v>
      </c>
      <c r="D72" s="18">
        <f t="shared" si="13"/>
        <v>-159592.95999999999</v>
      </c>
      <c r="E72" s="19">
        <f t="shared" si="15"/>
        <v>-54.76220966341716</v>
      </c>
    </row>
    <row r="73" spans="1:5" ht="15" customHeight="1" x14ac:dyDescent="0.3">
      <c r="A73" s="17" t="s">
        <v>16</v>
      </c>
      <c r="B73" s="18">
        <f>[5]SCF!C70</f>
        <v>0</v>
      </c>
      <c r="C73" s="18">
        <v>0</v>
      </c>
      <c r="D73" s="18">
        <f t="shared" si="13"/>
        <v>0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[5]SCF!C71</f>
        <v>0</v>
      </c>
      <c r="C74" s="18">
        <v>0</v>
      </c>
      <c r="D74" s="18">
        <f t="shared" si="13"/>
        <v>0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[5]SCF!C72</f>
        <v>7337157</v>
      </c>
      <c r="C75" s="18">
        <v>3319166.52</v>
      </c>
      <c r="D75" s="18">
        <f t="shared" si="13"/>
        <v>-4017990.48</v>
      </c>
      <c r="E75" s="19">
        <f t="shared" si="15"/>
        <v>-54.762225750382612</v>
      </c>
    </row>
    <row r="76" spans="1:5" ht="15" customHeight="1" x14ac:dyDescent="0.3">
      <c r="A76" s="17" t="s">
        <v>19</v>
      </c>
      <c r="B76" s="18">
        <f>[5]SCF!C73</f>
        <v>0</v>
      </c>
      <c r="C76" s="18">
        <v>0</v>
      </c>
      <c r="D76" s="18">
        <f t="shared" si="13"/>
        <v>0</v>
      </c>
      <c r="E76" s="19">
        <f t="shared" si="15"/>
        <v>0</v>
      </c>
    </row>
    <row r="77" spans="1:5" x14ac:dyDescent="0.3">
      <c r="A77" s="24" t="s">
        <v>65</v>
      </c>
      <c r="B77" s="18">
        <f>[5]SCF!C74</f>
        <v>16851462</v>
      </c>
      <c r="C77" s="18">
        <v>885480.95999999996</v>
      </c>
      <c r="D77" s="18">
        <f t="shared" ref="D77:D81" si="16">C77-B77</f>
        <v>-15965981.039999999</v>
      </c>
      <c r="E77" s="19">
        <f t="shared" si="15"/>
        <v>-94.74537603918283</v>
      </c>
    </row>
    <row r="78" spans="1:5" x14ac:dyDescent="0.3">
      <c r="A78" s="24" t="s">
        <v>66</v>
      </c>
      <c r="B78" s="18">
        <f>[5]SCF!C75</f>
        <v>316978061</v>
      </c>
      <c r="C78" s="18">
        <v>44010860.619999997</v>
      </c>
      <c r="D78" s="18">
        <f t="shared" si="16"/>
        <v>-272967200.38</v>
      </c>
      <c r="E78" s="19">
        <f t="shared" si="15"/>
        <v>-86.11548683175269</v>
      </c>
    </row>
    <row r="79" spans="1:5" ht="15" customHeight="1" x14ac:dyDescent="0.3">
      <c r="A79" s="24" t="s">
        <v>67</v>
      </c>
      <c r="B79" s="18">
        <f>[5]SCF!C76</f>
        <v>0</v>
      </c>
      <c r="C79" s="18">
        <v>0</v>
      </c>
      <c r="D79" s="18">
        <f t="shared" si="16"/>
        <v>0</v>
      </c>
      <c r="E79" s="19">
        <f t="shared" si="15"/>
        <v>0</v>
      </c>
    </row>
    <row r="80" spans="1:5" x14ac:dyDescent="0.3">
      <c r="A80" s="24" t="s">
        <v>68</v>
      </c>
      <c r="B80" s="18">
        <f>[5]SCF!C77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[5]SCF!C78</f>
        <v>0</v>
      </c>
      <c r="C81" s="18">
        <v>0</v>
      </c>
      <c r="D81" s="18">
        <f t="shared" si="16"/>
        <v>0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372023884</v>
      </c>
      <c r="C82" s="31">
        <v>62823250.469999999</v>
      </c>
      <c r="D82" s="31">
        <f t="shared" si="13"/>
        <v>-309200633.52999997</v>
      </c>
      <c r="E82" s="32">
        <f t="shared" si="14"/>
        <v>-83.113113654283538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[5]SCF!C81</f>
        <v>249065642.37</v>
      </c>
      <c r="C84" s="18">
        <v>0</v>
      </c>
      <c r="D84" s="18">
        <f t="shared" ref="D84:D88" si="17">+C84-B84</f>
        <v>-249065642.37</v>
      </c>
      <c r="E84" s="19">
        <f t="shared" ref="E84:E86" si="18">IFERROR(+D84/B84*100,0)</f>
        <v>-100</v>
      </c>
    </row>
    <row r="85" spans="1:5" ht="15" customHeight="1" x14ac:dyDescent="0.3">
      <c r="A85" s="24" t="s">
        <v>73</v>
      </c>
      <c r="B85" s="18">
        <f>[5]SCF!C82</f>
        <v>720537571.85000002</v>
      </c>
      <c r="C85" s="18">
        <v>24779094.499999996</v>
      </c>
      <c r="D85" s="18">
        <f t="shared" si="17"/>
        <v>-695758477.35000002</v>
      </c>
      <c r="E85" s="19">
        <f t="shared" si="18"/>
        <v>-96.561026729476566</v>
      </c>
    </row>
    <row r="86" spans="1:5" ht="15" customHeight="1" x14ac:dyDescent="0.3">
      <c r="A86" s="24" t="s">
        <v>74</v>
      </c>
      <c r="B86" s="18">
        <f>[5]SCF!C83</f>
        <v>126032244.83</v>
      </c>
      <c r="C86" s="18">
        <v>69175</v>
      </c>
      <c r="D86" s="18">
        <f t="shared" si="17"/>
        <v>-125963069.83</v>
      </c>
      <c r="E86" s="19">
        <f t="shared" si="18"/>
        <v>-99.945113252490813</v>
      </c>
    </row>
    <row r="87" spans="1:5" ht="15" customHeight="1" x14ac:dyDescent="0.3">
      <c r="A87" s="30" t="s">
        <v>75</v>
      </c>
      <c r="B87" s="33">
        <f>+B84+B85+B86</f>
        <v>1095635459.05</v>
      </c>
      <c r="C87" s="31">
        <v>24848269.499999996</v>
      </c>
      <c r="D87" s="31">
        <f t="shared" si="17"/>
        <v>-1070787189.55</v>
      </c>
      <c r="E87" s="32">
        <f>+D87/B87*100</f>
        <v>-97.732067788172415</v>
      </c>
    </row>
    <row r="88" spans="1:5" ht="18" customHeight="1" x14ac:dyDescent="0.3">
      <c r="A88" s="25" t="s">
        <v>76</v>
      </c>
      <c r="B88" s="27">
        <f>+B45+B46+B68+B82+B87</f>
        <v>4190131462.0500002</v>
      </c>
      <c r="C88" s="27">
        <v>1215149228.2</v>
      </c>
      <c r="D88" s="27">
        <f t="shared" si="17"/>
        <v>-2974982233.8500004</v>
      </c>
      <c r="E88" s="28">
        <f>+D88/B88*100</f>
        <v>-70.999734991476998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[5]SCF!C88</f>
        <v>42994371</v>
      </c>
      <c r="C91" s="18">
        <v>19449695.490000002</v>
      </c>
      <c r="D91" s="18">
        <f t="shared" ref="D91:D98" si="19">+C91-B91</f>
        <v>-23544675.509999998</v>
      </c>
      <c r="E91" s="19">
        <f>IFERROR(+D91/B91*100,0)</f>
        <v>-54.762228083299547</v>
      </c>
    </row>
    <row r="92" spans="1:5" ht="15" customHeight="1" x14ac:dyDescent="0.3">
      <c r="A92" s="24" t="s">
        <v>79</v>
      </c>
      <c r="B92" s="18">
        <f>[5]SCF!C89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[5]SCF!C90</f>
        <v>20054613</v>
      </c>
      <c r="C93" s="18">
        <v>0</v>
      </c>
      <c r="D93" s="18">
        <f t="shared" si="19"/>
        <v>-20054613</v>
      </c>
      <c r="E93" s="19">
        <f t="shared" si="20"/>
        <v>-100</v>
      </c>
    </row>
    <row r="94" spans="1:5" ht="15" customHeight="1" x14ac:dyDescent="0.3">
      <c r="A94" s="24" t="s">
        <v>81</v>
      </c>
      <c r="B94" s="18">
        <f>[5]SCF!C91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[5]SCF!C92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[5]SCF!C93</f>
        <v>0</v>
      </c>
      <c r="C96" s="18">
        <v>0</v>
      </c>
      <c r="D96" s="18">
        <f t="shared" si="19"/>
        <v>0</v>
      </c>
      <c r="E96" s="19">
        <f t="shared" si="20"/>
        <v>0</v>
      </c>
    </row>
    <row r="97" spans="1:5" x14ac:dyDescent="0.3">
      <c r="A97" s="24" t="s">
        <v>84</v>
      </c>
      <c r="B97" s="18">
        <f>[5]SCF!C94</f>
        <v>0</v>
      </c>
      <c r="C97" s="18">
        <v>6066072.6500000004</v>
      </c>
      <c r="D97" s="18">
        <f t="shared" si="19"/>
        <v>6066072.6500000004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63048984</v>
      </c>
      <c r="C98" s="31">
        <v>25515768.140000001</v>
      </c>
      <c r="D98" s="31">
        <f t="shared" si="19"/>
        <v>-37533215.859999999</v>
      </c>
      <c r="E98" s="32">
        <f t="shared" ref="E98" si="21">+D98/B98*100</f>
        <v>-59.530246926738741</v>
      </c>
    </row>
    <row r="99" spans="1:5" ht="15" customHeight="1" x14ac:dyDescent="0.3">
      <c r="A99" s="34" t="s">
        <v>86</v>
      </c>
      <c r="B99" s="35">
        <f>+B42-B88-B98</f>
        <v>-55878002.010000229</v>
      </c>
      <c r="C99" s="36">
        <v>42459516.239999637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[5]SCF!$C$97</f>
        <v>132475278.81999999</v>
      </c>
      <c r="C100" s="18">
        <v>120114016.53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76597276.809999764</v>
      </c>
      <c r="C101" s="36">
        <v>162573532.76999962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101"/>
  <sheetViews>
    <sheetView showGridLines="0" zoomScaleNormal="100" workbookViewId="0">
      <selection activeCell="F1" sqref="F1:K1048576"/>
    </sheetView>
  </sheetViews>
  <sheetFormatPr defaultRowHeight="14.4" x14ac:dyDescent="0.3"/>
  <cols>
    <col min="1" max="1" width="33" style="1" customWidth="1"/>
    <col min="2" max="2" width="20.33203125" style="1" customWidth="1"/>
    <col min="3" max="3" width="23.5546875" style="1" customWidth="1"/>
    <col min="4" max="4" width="16.5546875" style="1" customWidth="1"/>
    <col min="5" max="5" width="17.44140625" style="1" customWidth="1"/>
    <col min="6" max="16384" width="8.88671875" style="1"/>
  </cols>
  <sheetData>
    <row r="1" spans="1:5" ht="16.95" customHeight="1" x14ac:dyDescent="0.3">
      <c r="B1" s="2" t="s">
        <v>0</v>
      </c>
    </row>
    <row r="2" spans="1:5" ht="12.9" customHeight="1" x14ac:dyDescent="0.3">
      <c r="A2" s="3"/>
      <c r="B2" s="4" t="s">
        <v>1</v>
      </c>
      <c r="C2" s="3"/>
      <c r="D2" s="3"/>
    </row>
    <row r="3" spans="1:5" ht="0.6" customHeight="1" x14ac:dyDescent="0.3">
      <c r="A3" s="3"/>
    </row>
    <row r="4" spans="1:5" ht="0.45" customHeight="1" x14ac:dyDescent="0.3">
      <c r="A4" s="3"/>
      <c r="E4" s="3"/>
    </row>
    <row r="5" spans="1:5" ht="4.95" customHeight="1" x14ac:dyDescent="0.3">
      <c r="A5" s="3"/>
      <c r="E5" s="3"/>
    </row>
    <row r="6" spans="1:5" ht="0.6" customHeight="1" x14ac:dyDescent="0.3">
      <c r="A6" s="3"/>
      <c r="E6" s="3"/>
    </row>
    <row r="7" spans="1:5" ht="2.4" customHeight="1" x14ac:dyDescent="0.3">
      <c r="A7" s="3"/>
      <c r="B7" s="5" t="s">
        <v>2</v>
      </c>
      <c r="C7" s="5"/>
      <c r="D7" s="5"/>
      <c r="E7" s="3"/>
    </row>
    <row r="8" spans="1:5" ht="16.95" customHeight="1" x14ac:dyDescent="0.3">
      <c r="A8" s="3"/>
      <c r="B8" s="5"/>
      <c r="C8" s="5"/>
      <c r="D8" s="5"/>
    </row>
    <row r="9" spans="1:5" ht="1.95" customHeight="1" x14ac:dyDescent="0.3">
      <c r="A9" s="3"/>
      <c r="B9" s="6" t="str">
        <f>+CONCATENATE("JUNE 2023,"&amp;" "&amp;B13)</f>
        <v>JUNE 2023, PANELCO III</v>
      </c>
      <c r="C9" s="6"/>
    </row>
    <row r="10" spans="1:5" ht="15.6" customHeight="1" x14ac:dyDescent="0.3">
      <c r="A10" s="3"/>
      <c r="B10" s="6"/>
      <c r="C10" s="6"/>
    </row>
    <row r="11" spans="1:5" ht="0.45" customHeight="1" x14ac:dyDescent="0.3">
      <c r="A11" s="3"/>
    </row>
    <row r="12" spans="1:5" ht="0" hidden="1" customHeight="1" x14ac:dyDescent="0.3"/>
    <row r="13" spans="1:5" ht="15.45" customHeight="1" x14ac:dyDescent="0.3">
      <c r="B13" s="7" t="str">
        <f>+[6]SCF!$C$2</f>
        <v>PANELCO III</v>
      </c>
    </row>
    <row r="14" spans="1:5" ht="28.2" customHeight="1" x14ac:dyDescent="0.3">
      <c r="A14" s="8" t="s">
        <v>3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5" ht="15" customHeight="1" x14ac:dyDescent="0.3">
      <c r="A15" s="10" t="s">
        <v>8</v>
      </c>
      <c r="B15" s="11" t="s">
        <v>9</v>
      </c>
      <c r="C15" s="12" t="s">
        <v>9</v>
      </c>
      <c r="D15" s="11" t="s">
        <v>9</v>
      </c>
      <c r="E15" s="13" t="s">
        <v>9</v>
      </c>
    </row>
    <row r="16" spans="1:5" ht="15" customHeight="1" x14ac:dyDescent="0.3">
      <c r="A16" s="14" t="s">
        <v>10</v>
      </c>
      <c r="B16" s="15">
        <f>[6]SCF!C12</f>
        <v>8079485112.96</v>
      </c>
      <c r="C16" s="15">
        <v>3203899405.4300008</v>
      </c>
      <c r="D16" s="15">
        <f>+C16-B16</f>
        <v>-4875585707.5299988</v>
      </c>
      <c r="E16" s="16">
        <f t="shared" ref="E16:E42" si="0">+D16/B16*100</f>
        <v>-60.345252690784143</v>
      </c>
    </row>
    <row r="17" spans="1:5" ht="15" customHeight="1" x14ac:dyDescent="0.3">
      <c r="A17" s="17" t="s">
        <v>11</v>
      </c>
      <c r="B17" s="18">
        <f>[6]SCF!C13</f>
        <v>6870951705.9300003</v>
      </c>
      <c r="C17" s="18">
        <v>3061445364.2900004</v>
      </c>
      <c r="D17" s="18">
        <f t="shared" ref="D17:D42" si="1">+C17-B17</f>
        <v>-3809506341.6399999</v>
      </c>
      <c r="E17" s="19">
        <f t="shared" ref="E17:E18" si="2">IFERROR(+D17/B17*100,0)</f>
        <v>-55.443648924969033</v>
      </c>
    </row>
    <row r="18" spans="1:5" ht="15" customHeight="1" x14ac:dyDescent="0.3">
      <c r="A18" s="17" t="s">
        <v>12</v>
      </c>
      <c r="B18" s="18">
        <f>[6]SCF!C14</f>
        <v>134472034.24000001</v>
      </c>
      <c r="C18" s="18">
        <v>82502233.699999988</v>
      </c>
      <c r="D18" s="18">
        <f t="shared" si="1"/>
        <v>-51969800.540000021</v>
      </c>
      <c r="E18" s="19">
        <f t="shared" si="2"/>
        <v>-38.647292601557972</v>
      </c>
    </row>
    <row r="19" spans="1:5" ht="15" customHeight="1" x14ac:dyDescent="0.3">
      <c r="A19" s="20" t="s">
        <v>13</v>
      </c>
      <c r="B19" s="15">
        <f>[6]SCF!C15</f>
        <v>199347188.22999999</v>
      </c>
      <c r="C19" s="21">
        <v>59458373.029999994</v>
      </c>
      <c r="D19" s="21">
        <f t="shared" si="1"/>
        <v>-139888815.19999999</v>
      </c>
      <c r="E19" s="22">
        <f t="shared" si="0"/>
        <v>-70.173457896281448</v>
      </c>
    </row>
    <row r="20" spans="1:5" ht="15" customHeight="1" x14ac:dyDescent="0.3">
      <c r="A20" s="23" t="s">
        <v>14</v>
      </c>
      <c r="B20" s="18">
        <f>[6]SCF!C16</f>
        <v>80087191.129999995</v>
      </c>
      <c r="C20" s="18">
        <v>42802796.659999996</v>
      </c>
      <c r="D20" s="18">
        <f t="shared" si="1"/>
        <v>-37284394.469999999</v>
      </c>
      <c r="E20" s="19">
        <f t="shared" ref="E20:E28" si="3">IFERROR(+D20/B20*100,0)</f>
        <v>-46.554753567869327</v>
      </c>
    </row>
    <row r="21" spans="1:5" ht="15" customHeight="1" x14ac:dyDescent="0.3">
      <c r="A21" s="23" t="s">
        <v>15</v>
      </c>
      <c r="B21" s="18">
        <f>[6]SCF!C17</f>
        <v>881789.02</v>
      </c>
      <c r="C21" s="18">
        <v>401998.38</v>
      </c>
      <c r="D21" s="18">
        <f t="shared" si="1"/>
        <v>-479790.64</v>
      </c>
      <c r="E21" s="19">
        <f t="shared" si="3"/>
        <v>-54.411047213992305</v>
      </c>
    </row>
    <row r="22" spans="1:5" ht="15" customHeight="1" x14ac:dyDescent="0.3">
      <c r="A22" s="23" t="s">
        <v>16</v>
      </c>
      <c r="B22" s="18">
        <f>[6]SCF!C18</f>
        <v>0</v>
      </c>
      <c r="C22" s="18">
        <v>1144.76</v>
      </c>
      <c r="D22" s="18">
        <f t="shared" si="1"/>
        <v>1144.76</v>
      </c>
      <c r="E22" s="19">
        <f t="shared" si="3"/>
        <v>0</v>
      </c>
    </row>
    <row r="23" spans="1:5" ht="15" customHeight="1" x14ac:dyDescent="0.3">
      <c r="A23" s="23" t="s">
        <v>17</v>
      </c>
      <c r="B23" s="18">
        <f>[6]SCF!C19</f>
        <v>0</v>
      </c>
      <c r="C23" s="18">
        <v>75770.8</v>
      </c>
      <c r="D23" s="18">
        <f t="shared" si="1"/>
        <v>75770.8</v>
      </c>
      <c r="E23" s="19">
        <f t="shared" si="3"/>
        <v>0</v>
      </c>
    </row>
    <row r="24" spans="1:5" ht="15" customHeight="1" x14ac:dyDescent="0.3">
      <c r="A24" s="23" t="s">
        <v>18</v>
      </c>
      <c r="B24" s="18">
        <f>[6]SCF!C20</f>
        <v>22200335.370000001</v>
      </c>
      <c r="C24" s="18">
        <v>10057437.68</v>
      </c>
      <c r="D24" s="18">
        <f t="shared" si="1"/>
        <v>-12142897.690000001</v>
      </c>
      <c r="E24" s="19">
        <f t="shared" si="3"/>
        <v>-54.696911049411781</v>
      </c>
    </row>
    <row r="25" spans="1:5" ht="15" customHeight="1" x14ac:dyDescent="0.3">
      <c r="A25" s="23" t="s">
        <v>19</v>
      </c>
      <c r="B25" s="18">
        <f>[6]SCF!C21</f>
        <v>96177872.709999993</v>
      </c>
      <c r="C25" s="18">
        <v>6119224.75</v>
      </c>
      <c r="D25" s="18">
        <f t="shared" si="1"/>
        <v>-90058647.959999993</v>
      </c>
      <c r="E25" s="19">
        <f t="shared" si="3"/>
        <v>-93.637596073214297</v>
      </c>
    </row>
    <row r="26" spans="1:5" ht="15" customHeight="1" x14ac:dyDescent="0.3">
      <c r="A26" s="17" t="s">
        <v>20</v>
      </c>
      <c r="B26" s="18">
        <f>[6]SCF!C22</f>
        <v>45518598.369999997</v>
      </c>
      <c r="C26" s="18">
        <v>787098.29999999993</v>
      </c>
      <c r="D26" s="18">
        <f t="shared" si="1"/>
        <v>-44731500.07</v>
      </c>
      <c r="E26" s="19">
        <f t="shared" si="3"/>
        <v>-98.270820437830636</v>
      </c>
    </row>
    <row r="27" spans="1:5" ht="15" customHeight="1" x14ac:dyDescent="0.3">
      <c r="A27" s="17" t="s">
        <v>21</v>
      </c>
      <c r="B27" s="18">
        <f>[6]SCF!C23</f>
        <v>829195586.19000006</v>
      </c>
      <c r="C27" s="18">
        <v>-292695.24</v>
      </c>
      <c r="D27" s="18">
        <f t="shared" si="1"/>
        <v>-829488281.43000007</v>
      </c>
      <c r="E27" s="19">
        <f t="shared" si="3"/>
        <v>-100.0352986973007</v>
      </c>
    </row>
    <row r="28" spans="1:5" ht="15" customHeight="1" x14ac:dyDescent="0.3">
      <c r="A28" s="17" t="s">
        <v>22</v>
      </c>
      <c r="B28" s="18">
        <f>[6]SCF!C24</f>
        <v>0</v>
      </c>
      <c r="C28" s="18">
        <v>-968.65</v>
      </c>
      <c r="D28" s="18">
        <f t="shared" si="1"/>
        <v>-968.65</v>
      </c>
      <c r="E28" s="19">
        <f t="shared" si="3"/>
        <v>0</v>
      </c>
    </row>
    <row r="29" spans="1:5" ht="15" customHeight="1" x14ac:dyDescent="0.3">
      <c r="A29" s="14" t="s">
        <v>23</v>
      </c>
      <c r="B29" s="15">
        <f>[6]SCF!C25</f>
        <v>37301104.039999999</v>
      </c>
      <c r="C29" s="15">
        <v>48111330.93</v>
      </c>
      <c r="D29" s="15">
        <f t="shared" si="1"/>
        <v>10810226.890000001</v>
      </c>
      <c r="E29" s="16">
        <f t="shared" si="0"/>
        <v>28.980983722110764</v>
      </c>
    </row>
    <row r="30" spans="1:5" ht="15" customHeight="1" x14ac:dyDescent="0.3">
      <c r="A30" s="17" t="s">
        <v>24</v>
      </c>
      <c r="B30" s="18">
        <f>[6]SCF!C26</f>
        <v>37301104.039999999</v>
      </c>
      <c r="C30" s="18">
        <v>34450745.100000001</v>
      </c>
      <c r="D30" s="18">
        <f t="shared" si="1"/>
        <v>-2850358.9399999976</v>
      </c>
      <c r="E30" s="19">
        <f t="shared" ref="E30:E32" si="4">IFERROR(+D30/B30*100,0)</f>
        <v>-7.6414867960567676</v>
      </c>
    </row>
    <row r="31" spans="1:5" ht="15" customHeight="1" x14ac:dyDescent="0.3">
      <c r="A31" s="17" t="s">
        <v>25</v>
      </c>
      <c r="B31" s="18">
        <f>[6]SCF!C27</f>
        <v>0</v>
      </c>
      <c r="C31" s="18">
        <v>441344.23</v>
      </c>
      <c r="D31" s="18">
        <f t="shared" si="1"/>
        <v>441344.23</v>
      </c>
      <c r="E31" s="19">
        <f t="shared" si="4"/>
        <v>0</v>
      </c>
    </row>
    <row r="32" spans="1:5" x14ac:dyDescent="0.3">
      <c r="A32" s="17" t="s">
        <v>26</v>
      </c>
      <c r="B32" s="18">
        <f>[6]SCF!C28</f>
        <v>0</v>
      </c>
      <c r="C32" s="18">
        <v>13219241.600000001</v>
      </c>
      <c r="D32" s="18">
        <f t="shared" si="1"/>
        <v>13219241.600000001</v>
      </c>
      <c r="E32" s="19">
        <f t="shared" si="4"/>
        <v>0</v>
      </c>
    </row>
    <row r="33" spans="1:5" x14ac:dyDescent="0.3">
      <c r="A33" s="14" t="s">
        <v>27</v>
      </c>
      <c r="B33" s="15">
        <f>[6]SCF!C29</f>
        <v>40750000</v>
      </c>
      <c r="C33" s="15">
        <v>0</v>
      </c>
      <c r="D33" s="15">
        <f t="shared" si="1"/>
        <v>-40750000</v>
      </c>
      <c r="E33" s="16">
        <f t="shared" si="0"/>
        <v>-100</v>
      </c>
    </row>
    <row r="34" spans="1:5" ht="15" customHeight="1" x14ac:dyDescent="0.3">
      <c r="A34" s="17" t="s">
        <v>28</v>
      </c>
      <c r="B34" s="18">
        <f>[6]SCF!C30</f>
        <v>0</v>
      </c>
      <c r="C34" s="18">
        <v>0</v>
      </c>
      <c r="D34" s="18">
        <f t="shared" si="1"/>
        <v>0</v>
      </c>
      <c r="E34" s="19">
        <f t="shared" ref="E34:E41" si="5">IFERROR(+D34/B34*100,0)</f>
        <v>0</v>
      </c>
    </row>
    <row r="35" spans="1:5" ht="15" customHeight="1" x14ac:dyDescent="0.3">
      <c r="A35" s="17" t="s">
        <v>29</v>
      </c>
      <c r="B35" s="18">
        <f>[6]SCF!C31</f>
        <v>40750000</v>
      </c>
      <c r="C35" s="18">
        <v>0</v>
      </c>
      <c r="D35" s="18">
        <f t="shared" si="1"/>
        <v>-40750000</v>
      </c>
      <c r="E35" s="19">
        <f t="shared" si="5"/>
        <v>-100</v>
      </c>
    </row>
    <row r="36" spans="1:5" ht="20.399999999999999" customHeight="1" x14ac:dyDescent="0.3">
      <c r="A36" s="17" t="s">
        <v>30</v>
      </c>
      <c r="B36" s="18">
        <f>[6]SCF!C32</f>
        <v>0</v>
      </c>
      <c r="C36" s="18">
        <v>0</v>
      </c>
      <c r="D36" s="18">
        <f t="shared" si="1"/>
        <v>0</v>
      </c>
      <c r="E36" s="19">
        <f t="shared" si="5"/>
        <v>0</v>
      </c>
    </row>
    <row r="37" spans="1:5" ht="15" customHeight="1" x14ac:dyDescent="0.3">
      <c r="A37" s="17" t="s">
        <v>31</v>
      </c>
      <c r="B37" s="18">
        <f>[6]SCF!C33</f>
        <v>0</v>
      </c>
      <c r="C37" s="18">
        <v>0</v>
      </c>
      <c r="D37" s="18">
        <f t="shared" si="1"/>
        <v>0</v>
      </c>
      <c r="E37" s="19">
        <f t="shared" si="5"/>
        <v>0</v>
      </c>
    </row>
    <row r="38" spans="1:5" x14ac:dyDescent="0.3">
      <c r="A38" s="24" t="s">
        <v>32</v>
      </c>
      <c r="B38" s="18">
        <f>[6]SCF!C34</f>
        <v>0</v>
      </c>
      <c r="C38" s="18">
        <v>0</v>
      </c>
      <c r="D38" s="18">
        <f t="shared" si="1"/>
        <v>0</v>
      </c>
      <c r="E38" s="19">
        <f t="shared" si="5"/>
        <v>0</v>
      </c>
    </row>
    <row r="39" spans="1:5" ht="15" customHeight="1" x14ac:dyDescent="0.3">
      <c r="A39" s="24" t="s">
        <v>33</v>
      </c>
      <c r="B39" s="18">
        <f>[6]SCF!C35</f>
        <v>0</v>
      </c>
      <c r="C39" s="18">
        <v>0</v>
      </c>
      <c r="D39" s="18">
        <f t="shared" si="1"/>
        <v>0</v>
      </c>
      <c r="E39" s="19">
        <f t="shared" si="5"/>
        <v>0</v>
      </c>
    </row>
    <row r="40" spans="1:5" ht="15" customHeight="1" x14ac:dyDescent="0.3">
      <c r="A40" s="24" t="s">
        <v>34</v>
      </c>
      <c r="B40" s="18">
        <f>[6]SCF!C36</f>
        <v>0</v>
      </c>
      <c r="C40" s="18">
        <v>18007567.430000022</v>
      </c>
      <c r="D40" s="18">
        <f t="shared" si="1"/>
        <v>18007567.430000022</v>
      </c>
      <c r="E40" s="19">
        <f t="shared" si="5"/>
        <v>0</v>
      </c>
    </row>
    <row r="41" spans="1:5" ht="15" customHeight="1" x14ac:dyDescent="0.3">
      <c r="A41" s="24" t="s">
        <v>35</v>
      </c>
      <c r="B41" s="18">
        <f>[6]SCF!C37</f>
        <v>0</v>
      </c>
      <c r="C41" s="18">
        <v>24942860.749999996</v>
      </c>
      <c r="D41" s="18">
        <f t="shared" si="1"/>
        <v>24942860.749999996</v>
      </c>
      <c r="E41" s="19">
        <f t="shared" si="5"/>
        <v>0</v>
      </c>
    </row>
    <row r="42" spans="1:5" ht="15" customHeight="1" x14ac:dyDescent="0.3">
      <c r="A42" s="25" t="s">
        <v>36</v>
      </c>
      <c r="B42" s="26">
        <f>[6]SCF!C38</f>
        <v>8157536217</v>
      </c>
      <c r="C42" s="27">
        <v>3294961164.5400004</v>
      </c>
      <c r="D42" s="27">
        <f t="shared" si="1"/>
        <v>-4862575052.4599991</v>
      </c>
      <c r="E42" s="28">
        <f t="shared" si="0"/>
        <v>-59.608378352358095</v>
      </c>
    </row>
    <row r="43" spans="1:5" ht="18" customHeight="1" x14ac:dyDescent="0.3">
      <c r="A43" s="29" t="s">
        <v>9</v>
      </c>
      <c r="B43" s="3"/>
      <c r="C43" s="3"/>
      <c r="D43" s="3"/>
      <c r="E43" s="3"/>
    </row>
    <row r="44" spans="1:5" ht="15" customHeight="1" x14ac:dyDescent="0.3">
      <c r="A44" s="10" t="s">
        <v>37</v>
      </c>
      <c r="B44" s="11" t="s">
        <v>9</v>
      </c>
      <c r="C44" s="12" t="s">
        <v>9</v>
      </c>
      <c r="D44" s="11" t="s">
        <v>9</v>
      </c>
      <c r="E44" s="13" t="s">
        <v>9</v>
      </c>
    </row>
    <row r="45" spans="1:5" ht="15" customHeight="1" x14ac:dyDescent="0.3">
      <c r="A45" s="24" t="s">
        <v>38</v>
      </c>
      <c r="B45" s="18">
        <f>[6]SCF!C41</f>
        <v>6231488395</v>
      </c>
      <c r="C45" s="18">
        <v>2766826872.9499998</v>
      </c>
      <c r="D45" s="18">
        <f>C45-B45</f>
        <v>-3464661522.0500002</v>
      </c>
      <c r="E45" s="19">
        <f>IFERROR(+D45/B45*100,0)</f>
        <v>-55.599261403262233</v>
      </c>
    </row>
    <row r="46" spans="1:5" ht="15" customHeight="1" x14ac:dyDescent="0.3">
      <c r="A46" s="14" t="s">
        <v>39</v>
      </c>
      <c r="B46" s="15">
        <f>[6]SCF!C42</f>
        <v>540136784</v>
      </c>
      <c r="C46" s="15">
        <v>236045035.09</v>
      </c>
      <c r="D46" s="15">
        <f t="shared" ref="D46:D61" si="6">+B46-C46</f>
        <v>304091748.90999997</v>
      </c>
      <c r="E46" s="16">
        <f t="shared" ref="E46" si="7">+D46/B46*100</f>
        <v>56.299026083363358</v>
      </c>
    </row>
    <row r="47" spans="1:5" ht="15" customHeight="1" x14ac:dyDescent="0.3">
      <c r="A47" s="17" t="s">
        <v>40</v>
      </c>
      <c r="B47" s="18">
        <f>[6]SCF!C43</f>
        <v>162273177</v>
      </c>
      <c r="C47" s="18">
        <v>88582208.889999986</v>
      </c>
      <c r="D47" s="18">
        <f t="shared" si="6"/>
        <v>73690968.110000014</v>
      </c>
      <c r="E47" s="19">
        <f t="shared" ref="E47:E61" si="8">IFERROR(+D47/B47*100,0)</f>
        <v>45.411675220976299</v>
      </c>
    </row>
    <row r="48" spans="1:5" ht="15" customHeight="1" x14ac:dyDescent="0.3">
      <c r="A48" s="17" t="s">
        <v>41</v>
      </c>
      <c r="B48" s="18">
        <f>[6]SCF!C44</f>
        <v>18983046</v>
      </c>
      <c r="C48" s="18">
        <v>7791450.0700000003</v>
      </c>
      <c r="D48" s="18">
        <f t="shared" si="6"/>
        <v>11191595.93</v>
      </c>
      <c r="E48" s="19">
        <f t="shared" si="8"/>
        <v>58.955743614591668</v>
      </c>
    </row>
    <row r="49" spans="1:5" ht="15" customHeight="1" x14ac:dyDescent="0.3">
      <c r="A49" s="17" t="s">
        <v>42</v>
      </c>
      <c r="B49" s="18">
        <f>[6]SCF!C45</f>
        <v>57788669</v>
      </c>
      <c r="C49" s="18">
        <v>13886663.450000001</v>
      </c>
      <c r="D49" s="18">
        <f t="shared" si="6"/>
        <v>43902005.549999997</v>
      </c>
      <c r="E49" s="19">
        <f t="shared" si="8"/>
        <v>75.969919899003031</v>
      </c>
    </row>
    <row r="50" spans="1:5" ht="15" customHeight="1" x14ac:dyDescent="0.3">
      <c r="A50" s="17" t="s">
        <v>43</v>
      </c>
      <c r="B50" s="18">
        <f>[6]SCF!C46</f>
        <v>5887979</v>
      </c>
      <c r="C50" s="18">
        <v>2938828.6500000004</v>
      </c>
      <c r="D50" s="18">
        <f t="shared" si="6"/>
        <v>2949150.3499999996</v>
      </c>
      <c r="E50" s="19">
        <f t="shared" si="8"/>
        <v>50.08765061831911</v>
      </c>
    </row>
    <row r="51" spans="1:5" ht="15" customHeight="1" x14ac:dyDescent="0.3">
      <c r="A51" s="17" t="s">
        <v>44</v>
      </c>
      <c r="B51" s="18">
        <f>[6]SCF!C47</f>
        <v>17436558</v>
      </c>
      <c r="C51" s="18">
        <v>5896329.3300000001</v>
      </c>
      <c r="D51" s="18">
        <f t="shared" si="6"/>
        <v>11540228.67</v>
      </c>
      <c r="E51" s="19">
        <f t="shared" si="8"/>
        <v>66.184098203326585</v>
      </c>
    </row>
    <row r="52" spans="1:5" x14ac:dyDescent="0.3">
      <c r="A52" s="17" t="s">
        <v>45</v>
      </c>
      <c r="B52" s="18">
        <f>[6]SCF!C48</f>
        <v>1868800</v>
      </c>
      <c r="C52" s="18">
        <v>628139.51</v>
      </c>
      <c r="D52" s="18">
        <f t="shared" si="6"/>
        <v>1240660.49</v>
      </c>
      <c r="E52" s="19">
        <f t="shared" si="8"/>
        <v>66.388082726883553</v>
      </c>
    </row>
    <row r="53" spans="1:5" ht="15" customHeight="1" x14ac:dyDescent="0.3">
      <c r="A53" s="17" t="s">
        <v>46</v>
      </c>
      <c r="B53" s="18">
        <f>[6]SCF!C49</f>
        <v>13688000</v>
      </c>
      <c r="C53" s="18">
        <v>4454181.25</v>
      </c>
      <c r="D53" s="18">
        <f t="shared" si="6"/>
        <v>9233818.75</v>
      </c>
      <c r="E53" s="19">
        <f t="shared" si="8"/>
        <v>67.45922523378141</v>
      </c>
    </row>
    <row r="54" spans="1:5" ht="15" customHeight="1" x14ac:dyDescent="0.3">
      <c r="A54" s="17" t="s">
        <v>47</v>
      </c>
      <c r="B54" s="18">
        <f>[6]SCF!C50</f>
        <v>140770628</v>
      </c>
      <c r="C54" s="18">
        <v>29137498.23</v>
      </c>
      <c r="D54" s="18">
        <f t="shared" si="6"/>
        <v>111633129.77</v>
      </c>
      <c r="E54" s="19">
        <f t="shared" si="8"/>
        <v>79.301436212957725</v>
      </c>
    </row>
    <row r="55" spans="1:5" ht="15" customHeight="1" x14ac:dyDescent="0.3">
      <c r="A55" s="17" t="s">
        <v>48</v>
      </c>
      <c r="B55" s="18">
        <f>[6]SCF!C51</f>
        <v>3168000</v>
      </c>
      <c r="C55" s="18">
        <v>1351552.25</v>
      </c>
      <c r="D55" s="18">
        <f t="shared" si="6"/>
        <v>1816447.75</v>
      </c>
      <c r="E55" s="19">
        <f t="shared" si="8"/>
        <v>57.337365845959596</v>
      </c>
    </row>
    <row r="56" spans="1:5" ht="15" customHeight="1" x14ac:dyDescent="0.3">
      <c r="A56" s="17" t="s">
        <v>49</v>
      </c>
      <c r="B56" s="18">
        <f>[6]SCF!C52</f>
        <v>4404000</v>
      </c>
      <c r="C56" s="18">
        <v>14981620.039999999</v>
      </c>
      <c r="D56" s="18">
        <f t="shared" si="6"/>
        <v>-10577620.039999999</v>
      </c>
      <c r="E56" s="19">
        <f t="shared" si="8"/>
        <v>-240.18210808356039</v>
      </c>
    </row>
    <row r="57" spans="1:5" ht="15" customHeight="1" x14ac:dyDescent="0.3">
      <c r="A57" s="17" t="s">
        <v>50</v>
      </c>
      <c r="B57" s="18">
        <f>[6]SCF!C53</f>
        <v>62190612</v>
      </c>
      <c r="C57" s="18">
        <v>46976603.369999997</v>
      </c>
      <c r="D57" s="18">
        <f t="shared" si="6"/>
        <v>15214008.630000003</v>
      </c>
      <c r="E57" s="19">
        <f t="shared" si="8"/>
        <v>24.46351328718232</v>
      </c>
    </row>
    <row r="58" spans="1:5" ht="15" customHeight="1" x14ac:dyDescent="0.3">
      <c r="A58" s="17" t="s">
        <v>51</v>
      </c>
      <c r="B58" s="18">
        <f>[6]SCF!C54</f>
        <v>11070600</v>
      </c>
      <c r="C58" s="18">
        <v>2472366.16</v>
      </c>
      <c r="D58" s="18">
        <f t="shared" si="6"/>
        <v>8598233.8399999999</v>
      </c>
      <c r="E58" s="19">
        <f t="shared" si="8"/>
        <v>77.6672794609145</v>
      </c>
    </row>
    <row r="59" spans="1:5" ht="15" customHeight="1" x14ac:dyDescent="0.3">
      <c r="A59" s="17" t="s">
        <v>52</v>
      </c>
      <c r="B59" s="18">
        <f>[6]SCF!C55</f>
        <v>28938190</v>
      </c>
      <c r="C59" s="18">
        <v>12900429.859999999</v>
      </c>
      <c r="D59" s="18">
        <f t="shared" si="6"/>
        <v>16037760.140000001</v>
      </c>
      <c r="E59" s="19">
        <f t="shared" si="8"/>
        <v>55.420743799111136</v>
      </c>
    </row>
    <row r="60" spans="1:5" ht="15" customHeight="1" x14ac:dyDescent="0.3">
      <c r="A60" s="17" t="s">
        <v>53</v>
      </c>
      <c r="B60" s="18">
        <f>[6]SCF!C56</f>
        <v>9740525</v>
      </c>
      <c r="C60" s="18">
        <v>2792500.8</v>
      </c>
      <c r="D60" s="18">
        <f t="shared" si="6"/>
        <v>6948024.2000000002</v>
      </c>
      <c r="E60" s="19">
        <f t="shared" si="8"/>
        <v>71.331105869550157</v>
      </c>
    </row>
    <row r="61" spans="1:5" ht="15" customHeight="1" x14ac:dyDescent="0.3">
      <c r="A61" s="17" t="s">
        <v>54</v>
      </c>
      <c r="B61" s="18">
        <f>[6]SCF!C57</f>
        <v>1928000</v>
      </c>
      <c r="C61" s="18">
        <v>1254663.2300000002</v>
      </c>
      <c r="D61" s="18">
        <f t="shared" si="6"/>
        <v>673336.76999999979</v>
      </c>
      <c r="E61" s="19">
        <f t="shared" si="8"/>
        <v>34.924106327800821</v>
      </c>
    </row>
    <row r="62" spans="1:5" ht="15" customHeight="1" x14ac:dyDescent="0.3">
      <c r="A62" s="10" t="s">
        <v>55</v>
      </c>
      <c r="B62" s="11" t="s">
        <v>9</v>
      </c>
      <c r="C62" s="18"/>
      <c r="D62" s="11" t="s">
        <v>9</v>
      </c>
      <c r="E62" s="13" t="s">
        <v>9</v>
      </c>
    </row>
    <row r="63" spans="1:5" x14ac:dyDescent="0.3">
      <c r="A63" s="24" t="s">
        <v>56</v>
      </c>
      <c r="B63" s="18">
        <f>[6]SCF!C60</f>
        <v>0</v>
      </c>
      <c r="C63" s="18">
        <v>0</v>
      </c>
      <c r="D63" s="18">
        <f t="shared" ref="D63:D67" si="9">C63-B63</f>
        <v>0</v>
      </c>
      <c r="E63" s="19">
        <f t="shared" ref="E63:E67" si="10">IFERROR(+D63/B63*100,0)</f>
        <v>0</v>
      </c>
    </row>
    <row r="64" spans="1:5" x14ac:dyDescent="0.3">
      <c r="A64" s="24" t="s">
        <v>57</v>
      </c>
      <c r="B64" s="18">
        <f>[6]SCF!C61</f>
        <v>32745818</v>
      </c>
      <c r="C64" s="18">
        <v>11910533.999999998</v>
      </c>
      <c r="D64" s="18">
        <f t="shared" si="9"/>
        <v>-20835284</v>
      </c>
      <c r="E64" s="19">
        <f t="shared" si="10"/>
        <v>-63.627312654092194</v>
      </c>
    </row>
    <row r="65" spans="1:5" ht="15" customHeight="1" x14ac:dyDescent="0.3">
      <c r="A65" s="24" t="s">
        <v>58</v>
      </c>
      <c r="B65" s="18">
        <f>[6]SCF!C62</f>
        <v>9978688</v>
      </c>
      <c r="C65" s="18">
        <v>1243676.5900000001</v>
      </c>
      <c r="D65" s="18">
        <f t="shared" si="9"/>
        <v>-8735011.4100000001</v>
      </c>
      <c r="E65" s="19">
        <f t="shared" si="10"/>
        <v>-87.536672255911796</v>
      </c>
    </row>
    <row r="66" spans="1:5" ht="15" customHeight="1" x14ac:dyDescent="0.3">
      <c r="A66" s="24" t="s">
        <v>59</v>
      </c>
      <c r="B66" s="18">
        <f>[6]SCF!C63</f>
        <v>0</v>
      </c>
      <c r="C66" s="18">
        <v>0</v>
      </c>
      <c r="D66" s="18">
        <f t="shared" si="9"/>
        <v>0</v>
      </c>
      <c r="E66" s="19">
        <f t="shared" si="10"/>
        <v>0</v>
      </c>
    </row>
    <row r="67" spans="1:5" ht="15" customHeight="1" x14ac:dyDescent="0.3">
      <c r="A67" s="24" t="s">
        <v>60</v>
      </c>
      <c r="B67" s="18">
        <f>[6]SCF!C64</f>
        <v>0</v>
      </c>
      <c r="C67" s="18">
        <v>3981.81</v>
      </c>
      <c r="D67" s="18">
        <f t="shared" si="9"/>
        <v>3981.81</v>
      </c>
      <c r="E67" s="19">
        <f t="shared" si="10"/>
        <v>0</v>
      </c>
    </row>
    <row r="68" spans="1:5" ht="15" customHeight="1" x14ac:dyDescent="0.3">
      <c r="A68" s="30" t="s">
        <v>61</v>
      </c>
      <c r="B68" s="15">
        <f>+B63+B64+B65+B66+B67</f>
        <v>42724506</v>
      </c>
      <c r="C68" s="31">
        <v>13158192.399999999</v>
      </c>
      <c r="D68" s="31">
        <f t="shared" ref="D68" si="11">+C68-B68</f>
        <v>-29566313.600000001</v>
      </c>
      <c r="E68" s="32">
        <f t="shared" ref="E68" si="12">+D68/B68*100</f>
        <v>-69.202236299701156</v>
      </c>
    </row>
    <row r="69" spans="1:5" ht="15" customHeight="1" x14ac:dyDescent="0.3">
      <c r="A69" s="10" t="s">
        <v>62</v>
      </c>
      <c r="B69" s="11" t="s">
        <v>9</v>
      </c>
      <c r="C69" s="12" t="s">
        <v>9</v>
      </c>
      <c r="D69" s="11" t="s">
        <v>9</v>
      </c>
      <c r="E69" s="13" t="s">
        <v>9</v>
      </c>
    </row>
    <row r="70" spans="1:5" ht="15" customHeight="1" x14ac:dyDescent="0.3">
      <c r="A70" s="14" t="s">
        <v>63</v>
      </c>
      <c r="B70" s="15">
        <f>[6]SCF!C67</f>
        <v>201951971</v>
      </c>
      <c r="C70" s="15">
        <v>58390195.030000001</v>
      </c>
      <c r="D70" s="15">
        <f t="shared" ref="D70:D82" si="13">+C70-B70</f>
        <v>-143561775.97</v>
      </c>
      <c r="E70" s="16">
        <f t="shared" ref="E70:E82" si="14">+D70/B70*100</f>
        <v>-71.087088310715217</v>
      </c>
    </row>
    <row r="71" spans="1:5" ht="15" customHeight="1" x14ac:dyDescent="0.3">
      <c r="A71" s="17" t="s">
        <v>14</v>
      </c>
      <c r="B71" s="18">
        <f>[6]SCF!C68</f>
        <v>80087191</v>
      </c>
      <c r="C71" s="18">
        <v>40420854.869999997</v>
      </c>
      <c r="D71" s="18">
        <f t="shared" si="13"/>
        <v>-39666336.130000003</v>
      </c>
      <c r="E71" s="19">
        <f t="shared" ref="E71:E81" si="15">IFERROR(+D71/B71*100,0)</f>
        <v>-49.528939190787703</v>
      </c>
    </row>
    <row r="72" spans="1:5" ht="15" customHeight="1" x14ac:dyDescent="0.3">
      <c r="A72" s="17" t="s">
        <v>15</v>
      </c>
      <c r="B72" s="18">
        <f>[6]SCF!C69</f>
        <v>881789</v>
      </c>
      <c r="C72" s="18">
        <v>387592.81</v>
      </c>
      <c r="D72" s="18">
        <f t="shared" si="13"/>
        <v>-494196.19</v>
      </c>
      <c r="E72" s="19">
        <f t="shared" si="15"/>
        <v>-56.044721583054447</v>
      </c>
    </row>
    <row r="73" spans="1:5" ht="15" customHeight="1" x14ac:dyDescent="0.3">
      <c r="A73" s="17" t="s">
        <v>16</v>
      </c>
      <c r="B73" s="18">
        <f>[6]SCF!C70</f>
        <v>0</v>
      </c>
      <c r="C73" s="18">
        <v>0</v>
      </c>
      <c r="D73" s="18">
        <f t="shared" si="13"/>
        <v>0</v>
      </c>
      <c r="E73" s="19">
        <f t="shared" si="15"/>
        <v>0</v>
      </c>
    </row>
    <row r="74" spans="1:5" ht="15" customHeight="1" x14ac:dyDescent="0.3">
      <c r="A74" s="17" t="s">
        <v>64</v>
      </c>
      <c r="B74" s="18">
        <f>[6]SCF!C71</f>
        <v>0</v>
      </c>
      <c r="C74" s="18">
        <v>84241.39</v>
      </c>
      <c r="D74" s="18">
        <f t="shared" si="13"/>
        <v>84241.39</v>
      </c>
      <c r="E74" s="19">
        <f t="shared" si="15"/>
        <v>0</v>
      </c>
    </row>
    <row r="75" spans="1:5" ht="15" customHeight="1" x14ac:dyDescent="0.3">
      <c r="A75" s="17" t="s">
        <v>18</v>
      </c>
      <c r="B75" s="18">
        <f>[6]SCF!C72</f>
        <v>22200335</v>
      </c>
      <c r="C75" s="18">
        <v>9692685.629999999</v>
      </c>
      <c r="D75" s="18">
        <f t="shared" si="13"/>
        <v>-12507649.370000001</v>
      </c>
      <c r="E75" s="19">
        <f t="shared" si="15"/>
        <v>-56.339912753568811</v>
      </c>
    </row>
    <row r="76" spans="1:5" ht="15" customHeight="1" x14ac:dyDescent="0.3">
      <c r="A76" s="17" t="s">
        <v>19</v>
      </c>
      <c r="B76" s="18">
        <f>[6]SCF!C73</f>
        <v>98782656</v>
      </c>
      <c r="C76" s="18">
        <v>7804820.3300000001</v>
      </c>
      <c r="D76" s="18">
        <f t="shared" si="13"/>
        <v>-90977835.670000002</v>
      </c>
      <c r="E76" s="19">
        <f t="shared" si="15"/>
        <v>-92.09899728754003</v>
      </c>
    </row>
    <row r="77" spans="1:5" x14ac:dyDescent="0.3">
      <c r="A77" s="24" t="s">
        <v>65</v>
      </c>
      <c r="B77" s="18">
        <f>[6]SCF!C74</f>
        <v>45518598</v>
      </c>
      <c r="C77" s="18">
        <v>4684891.7</v>
      </c>
      <c r="D77" s="18">
        <f t="shared" ref="D77:D81" si="16">C77-B77</f>
        <v>-40833706.299999997</v>
      </c>
      <c r="E77" s="19">
        <f t="shared" si="15"/>
        <v>-89.707741657596742</v>
      </c>
    </row>
    <row r="78" spans="1:5" x14ac:dyDescent="0.3">
      <c r="A78" s="24" t="s">
        <v>66</v>
      </c>
      <c r="B78" s="18">
        <f>[6]SCF!C75</f>
        <v>832302358</v>
      </c>
      <c r="C78" s="18">
        <v>28383650.149999999</v>
      </c>
      <c r="D78" s="18">
        <f t="shared" si="16"/>
        <v>-803918707.85000002</v>
      </c>
      <c r="E78" s="19">
        <f t="shared" si="15"/>
        <v>-96.589742912875423</v>
      </c>
    </row>
    <row r="79" spans="1:5" ht="15" customHeight="1" x14ac:dyDescent="0.3">
      <c r="A79" s="24" t="s">
        <v>67</v>
      </c>
      <c r="B79" s="18">
        <f>[6]SCF!C76</f>
        <v>0</v>
      </c>
      <c r="C79" s="18">
        <v>4634.6899999999996</v>
      </c>
      <c r="D79" s="18">
        <f t="shared" si="16"/>
        <v>4634.6899999999996</v>
      </c>
      <c r="E79" s="19">
        <f t="shared" si="15"/>
        <v>0</v>
      </c>
    </row>
    <row r="80" spans="1:5" x14ac:dyDescent="0.3">
      <c r="A80" s="24" t="s">
        <v>68</v>
      </c>
      <c r="B80" s="18">
        <f>[6]SCF!C77</f>
        <v>0</v>
      </c>
      <c r="C80" s="18">
        <v>0</v>
      </c>
      <c r="D80" s="18">
        <f t="shared" si="16"/>
        <v>0</v>
      </c>
      <c r="E80" s="19">
        <f t="shared" si="15"/>
        <v>0</v>
      </c>
    </row>
    <row r="81" spans="1:5" x14ac:dyDescent="0.3">
      <c r="A81" s="24" t="s">
        <v>69</v>
      </c>
      <c r="B81" s="18">
        <f>[6]SCF!C78</f>
        <v>0</v>
      </c>
      <c r="C81" s="18">
        <v>0</v>
      </c>
      <c r="D81" s="18">
        <f t="shared" si="16"/>
        <v>0</v>
      </c>
      <c r="E81" s="19">
        <f t="shared" si="15"/>
        <v>0</v>
      </c>
    </row>
    <row r="82" spans="1:5" ht="15" customHeight="1" x14ac:dyDescent="0.3">
      <c r="A82" s="30" t="s">
        <v>70</v>
      </c>
      <c r="B82" s="15">
        <f>+B70+B77+B78+B79+B80+B81</f>
        <v>1079772927</v>
      </c>
      <c r="C82" s="31">
        <v>91463371.569999993</v>
      </c>
      <c r="D82" s="31">
        <f t="shared" si="13"/>
        <v>-988309555.43000007</v>
      </c>
      <c r="E82" s="32">
        <f t="shared" si="14"/>
        <v>-91.529388329440863</v>
      </c>
    </row>
    <row r="83" spans="1:5" ht="15" customHeight="1" x14ac:dyDescent="0.3">
      <c r="A83" s="10" t="s">
        <v>71</v>
      </c>
      <c r="B83" s="11" t="s">
        <v>9</v>
      </c>
      <c r="C83" s="12" t="s">
        <v>9</v>
      </c>
      <c r="D83" s="11" t="s">
        <v>9</v>
      </c>
      <c r="E83" s="13" t="s">
        <v>9</v>
      </c>
    </row>
    <row r="84" spans="1:5" ht="15" customHeight="1" x14ac:dyDescent="0.3">
      <c r="A84" s="24" t="s">
        <v>72</v>
      </c>
      <c r="B84" s="18">
        <f>[6]SCF!C81</f>
        <v>0</v>
      </c>
      <c r="C84" s="18">
        <v>1390358.58</v>
      </c>
      <c r="D84" s="18">
        <f t="shared" ref="D84:D88" si="17">+C84-B84</f>
        <v>1390358.58</v>
      </c>
      <c r="E84" s="19">
        <f t="shared" ref="E84:E86" si="18">IFERROR(+D84/B84*100,0)</f>
        <v>0</v>
      </c>
    </row>
    <row r="85" spans="1:5" ht="15" customHeight="1" x14ac:dyDescent="0.3">
      <c r="A85" s="24" t="s">
        <v>73</v>
      </c>
      <c r="B85" s="18">
        <f>[6]SCF!C82</f>
        <v>116245035</v>
      </c>
      <c r="C85" s="18">
        <v>25682310.34</v>
      </c>
      <c r="D85" s="18">
        <f t="shared" si="17"/>
        <v>-90562724.659999996</v>
      </c>
      <c r="E85" s="19">
        <f t="shared" si="18"/>
        <v>-77.906746434374597</v>
      </c>
    </row>
    <row r="86" spans="1:5" ht="15" customHeight="1" x14ac:dyDescent="0.3">
      <c r="A86" s="24" t="s">
        <v>74</v>
      </c>
      <c r="B86" s="18">
        <f>[6]SCF!C83</f>
        <v>68110800</v>
      </c>
      <c r="C86" s="18">
        <v>34038060.340000004</v>
      </c>
      <c r="D86" s="18">
        <f t="shared" si="17"/>
        <v>-34072739.659999996</v>
      </c>
      <c r="E86" s="19">
        <f t="shared" si="18"/>
        <v>-50.025458018405303</v>
      </c>
    </row>
    <row r="87" spans="1:5" ht="15" customHeight="1" x14ac:dyDescent="0.3">
      <c r="A87" s="30" t="s">
        <v>75</v>
      </c>
      <c r="B87" s="33">
        <f>+B84+B85+B86</f>
        <v>184355835</v>
      </c>
      <c r="C87" s="31">
        <v>61110729.260000005</v>
      </c>
      <c r="D87" s="31">
        <f t="shared" si="17"/>
        <v>-123245105.73999999</v>
      </c>
      <c r="E87" s="32">
        <f>+D87/B87*100</f>
        <v>-66.851752069577827</v>
      </c>
    </row>
    <row r="88" spans="1:5" ht="18" customHeight="1" x14ac:dyDescent="0.3">
      <c r="A88" s="25" t="s">
        <v>76</v>
      </c>
      <c r="B88" s="27">
        <f>+B45+B46+B68+B82+B87</f>
        <v>8078478447</v>
      </c>
      <c r="C88" s="27">
        <v>3168604201.2700005</v>
      </c>
      <c r="D88" s="27">
        <f t="shared" si="17"/>
        <v>-4909874245.7299995</v>
      </c>
      <c r="E88" s="28">
        <f>+D88/B88*100</f>
        <v>-60.777215387054916</v>
      </c>
    </row>
    <row r="89" spans="1:5" x14ac:dyDescent="0.3">
      <c r="A89" s="29" t="s">
        <v>9</v>
      </c>
      <c r="B89" s="3"/>
      <c r="C89" s="3"/>
      <c r="D89" s="3"/>
      <c r="E89" s="3"/>
    </row>
    <row r="90" spans="1:5" ht="15" customHeight="1" x14ac:dyDescent="0.3">
      <c r="A90" s="10" t="s">
        <v>77</v>
      </c>
      <c r="B90" s="11" t="s">
        <v>9</v>
      </c>
      <c r="C90" s="12" t="s">
        <v>9</v>
      </c>
      <c r="D90" s="11" t="s">
        <v>9</v>
      </c>
      <c r="E90" s="13" t="s">
        <v>9</v>
      </c>
    </row>
    <row r="91" spans="1:5" x14ac:dyDescent="0.3">
      <c r="A91" s="24" t="s">
        <v>78</v>
      </c>
      <c r="B91" s="18">
        <f>[6]SCF!C88</f>
        <v>0</v>
      </c>
      <c r="C91" s="18">
        <v>16570991.239999998</v>
      </c>
      <c r="D91" s="18">
        <f t="shared" ref="D91:D98" si="19">+C91-B91</f>
        <v>16570991.239999998</v>
      </c>
      <c r="E91" s="19">
        <f>IFERROR(+D91/B91*100,0)</f>
        <v>0</v>
      </c>
    </row>
    <row r="92" spans="1:5" ht="15" customHeight="1" x14ac:dyDescent="0.3">
      <c r="A92" s="24" t="s">
        <v>79</v>
      </c>
      <c r="B92" s="18">
        <f>[6]SCF!C89</f>
        <v>0</v>
      </c>
      <c r="C92" s="18">
        <v>0</v>
      </c>
      <c r="D92" s="18">
        <f t="shared" si="19"/>
        <v>0</v>
      </c>
      <c r="E92" s="19">
        <f t="shared" ref="E92:E97" si="20">IFERROR(+D92/B92*100,0)</f>
        <v>0</v>
      </c>
    </row>
    <row r="93" spans="1:5" ht="15" customHeight="1" x14ac:dyDescent="0.3">
      <c r="A93" s="24" t="s">
        <v>80</v>
      </c>
      <c r="B93" s="18">
        <f>[6]SCF!C90</f>
        <v>60000000</v>
      </c>
      <c r="C93" s="18">
        <v>25124643.610000003</v>
      </c>
      <c r="D93" s="18">
        <f t="shared" si="19"/>
        <v>-34875356.390000001</v>
      </c>
      <c r="E93" s="19">
        <f t="shared" si="20"/>
        <v>-58.125593983333331</v>
      </c>
    </row>
    <row r="94" spans="1:5" ht="15" customHeight="1" x14ac:dyDescent="0.3">
      <c r="A94" s="24" t="s">
        <v>81</v>
      </c>
      <c r="B94" s="18">
        <f>[6]SCF!C91</f>
        <v>0</v>
      </c>
      <c r="C94" s="18">
        <v>0</v>
      </c>
      <c r="D94" s="18">
        <f t="shared" si="19"/>
        <v>0</v>
      </c>
      <c r="E94" s="19">
        <f t="shared" si="20"/>
        <v>0</v>
      </c>
    </row>
    <row r="95" spans="1:5" ht="15" customHeight="1" x14ac:dyDescent="0.3">
      <c r="A95" s="24" t="s">
        <v>82</v>
      </c>
      <c r="B95" s="18">
        <f>[6]SCF!C92</f>
        <v>0</v>
      </c>
      <c r="C95" s="18">
        <v>0</v>
      </c>
      <c r="D95" s="18">
        <f t="shared" si="19"/>
        <v>0</v>
      </c>
      <c r="E95" s="19">
        <f t="shared" si="20"/>
        <v>0</v>
      </c>
    </row>
    <row r="96" spans="1:5" ht="15" customHeight="1" x14ac:dyDescent="0.3">
      <c r="A96" s="24" t="s">
        <v>83</v>
      </c>
      <c r="B96" s="18">
        <f>[6]SCF!C93</f>
        <v>0</v>
      </c>
      <c r="C96" s="18">
        <v>1209120.44</v>
      </c>
      <c r="D96" s="18">
        <f t="shared" si="19"/>
        <v>1209120.44</v>
      </c>
      <c r="E96" s="19">
        <f t="shared" si="20"/>
        <v>0</v>
      </c>
    </row>
    <row r="97" spans="1:5" x14ac:dyDescent="0.3">
      <c r="A97" s="24" t="s">
        <v>84</v>
      </c>
      <c r="B97" s="18">
        <f>[6]SCF!C94</f>
        <v>0</v>
      </c>
      <c r="C97" s="18">
        <v>0</v>
      </c>
      <c r="D97" s="18">
        <f t="shared" si="19"/>
        <v>0</v>
      </c>
      <c r="E97" s="19">
        <f t="shared" si="20"/>
        <v>0</v>
      </c>
    </row>
    <row r="98" spans="1:5" ht="15" customHeight="1" x14ac:dyDescent="0.3">
      <c r="A98" s="30" t="s">
        <v>85</v>
      </c>
      <c r="B98" s="33">
        <f>SUM(B91:B97)</f>
        <v>60000000</v>
      </c>
      <c r="C98" s="31">
        <v>42904755.289999999</v>
      </c>
      <c r="D98" s="31">
        <f t="shared" si="19"/>
        <v>-17095244.710000001</v>
      </c>
      <c r="E98" s="32">
        <f t="shared" ref="E98" si="21">+D98/B98*100</f>
        <v>-28.492074516666666</v>
      </c>
    </row>
    <row r="99" spans="1:5" ht="15" customHeight="1" x14ac:dyDescent="0.3">
      <c r="A99" s="34" t="s">
        <v>86</v>
      </c>
      <c r="B99" s="35">
        <f>+B42-B88-B98</f>
        <v>19057770</v>
      </c>
      <c r="C99" s="36">
        <v>83452207.979999989</v>
      </c>
      <c r="D99" s="37" t="s">
        <v>9</v>
      </c>
      <c r="E99" s="38" t="s">
        <v>9</v>
      </c>
    </row>
    <row r="100" spans="1:5" ht="15" customHeight="1" x14ac:dyDescent="0.3">
      <c r="A100" s="39" t="s">
        <v>87</v>
      </c>
      <c r="B100" s="18">
        <f>[6]SCF!$C$97</f>
        <v>225016651</v>
      </c>
      <c r="C100" s="18">
        <v>399472361</v>
      </c>
      <c r="D100" s="40" t="s">
        <v>9</v>
      </c>
      <c r="E100" s="41" t="s">
        <v>9</v>
      </c>
    </row>
    <row r="101" spans="1:5" ht="15" customHeight="1" x14ac:dyDescent="0.3">
      <c r="A101" s="34" t="s">
        <v>88</v>
      </c>
      <c r="B101" s="35">
        <f>B99+B100</f>
        <v>244074421</v>
      </c>
      <c r="C101" s="36">
        <v>482924568.98000002</v>
      </c>
      <c r="D101" s="42" t="s">
        <v>9</v>
      </c>
      <c r="E101" s="43" t="s">
        <v>9</v>
      </c>
    </row>
  </sheetData>
  <mergeCells count="7">
    <mergeCell ref="A89:E89"/>
    <mergeCell ref="A2:A11"/>
    <mergeCell ref="B2:D2"/>
    <mergeCell ref="E4:E7"/>
    <mergeCell ref="B7:D8"/>
    <mergeCell ref="B9:C10"/>
    <mergeCell ref="A43:E43"/>
  </mergeCells>
  <pageMargins left="0.7" right="0.7" top="0" bottom="0.39237" header="0" footer="0"/>
  <pageSetup paperSize="5" orientation="landscape" horizontalDpi="300" verticalDpi="300" r:id="rId1"/>
  <headerFooter alignWithMargins="0">
    <oddFooter>&amp;L&amp;"Segoe UI,Bold"&amp;8 Last Refresh Date: Jan 31, 2020 &amp;R&amp;"Segoe UI,Bold"&amp;8 Page 1 of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CENPELCO</vt:lpstr>
      <vt:lpstr>INEC</vt:lpstr>
      <vt:lpstr>ISECO</vt:lpstr>
      <vt:lpstr>LUELCO</vt:lpstr>
      <vt:lpstr>PANELCO I</vt:lpstr>
      <vt:lpstr>PANELCO III</vt:lpstr>
      <vt:lpstr>CENPELCO!Print_Titles</vt:lpstr>
      <vt:lpstr>INEC!Print_Titles</vt:lpstr>
      <vt:lpstr>ISECO!Print_Titles</vt:lpstr>
      <vt:lpstr>LUELCO!Print_Titles</vt:lpstr>
      <vt:lpstr>'PANELCO I'!Print_Titles</vt:lpstr>
      <vt:lpstr>'PANELCO III'!Print_Titles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Juvee Gail D. Sagun</dc:creator>
  <cp:lastModifiedBy>Juvee Gail D. Sagun</cp:lastModifiedBy>
  <dcterms:created xsi:type="dcterms:W3CDTF">2024-03-07T07:07:55Z</dcterms:created>
  <dcterms:modified xsi:type="dcterms:W3CDTF">2024-03-07T07:16:40Z</dcterms:modified>
</cp:coreProperties>
</file>